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4000" windowHeight="9516" tabRatio="784" activeTab="0"/>
  </bookViews>
  <sheets>
    <sheet name="様式A" sheetId="1" r:id="rId1"/>
    <sheet name="様式B" sheetId="2" r:id="rId2"/>
    <sheet name="様式C_研究責任医師" sheetId="3" r:id="rId3"/>
    <sheet name="様式C_研究分担医師等" sheetId="4" r:id="rId4"/>
    <sheet name="様式D_研究責任医師" sheetId="5" r:id="rId5"/>
    <sheet name="様式D_研究分担医師等" sheetId="6" r:id="rId6"/>
    <sheet name="様式E" sheetId="7" r:id="rId7"/>
    <sheet name="ver履歴" sheetId="8" r:id="rId8"/>
    <sheet name="使用不可_選択肢" sheetId="9" state="hidden" r:id="rId9"/>
  </sheets>
  <definedNames>
    <definedName name="_xlnm.Print_Area" localSheetId="0">'様式A'!$A$1:$G$21</definedName>
    <definedName name="_xlnm.Print_Area" localSheetId="2">'様式C_研究責任医師'!$A$1:$N$188</definedName>
    <definedName name="_xlnm.Print_Area" localSheetId="3">'様式C_研究分担医師等'!$A$1:$N$181</definedName>
    <definedName name="_xlnm.Print_Area" localSheetId="4">'様式D_研究責任医師'!$A$1:$R$144</definedName>
    <definedName name="_xlnm.Print_Area" localSheetId="5">'様式D_研究分担医師等'!$A$1:$R$136</definedName>
    <definedName name="_xlnm.Print_Area" localSheetId="6">'様式E'!$A$1:$L$125</definedName>
    <definedName name="管計2">'使用不可_選択肢'!$G$8:$I$19</definedName>
    <definedName name="管計3">'使用不可_選択肢'!$G$20:$I$22</definedName>
    <definedName name="管計4">'使用不可_選択肢'!$G$23:$I$28</definedName>
    <definedName name="管計5">'使用不可_選択肢'!$G$29:$I$34</definedName>
    <definedName name="管理計画Q1">'使用不可_選択肢'!$G$3:$I$7</definedName>
    <definedName name="管理計画Q2">'使用不可_選択肢'!$F$8:$I$19</definedName>
    <definedName name="管理計画Q3">'使用不可_選択肢'!$F$20:$I$22</definedName>
    <definedName name="管理計画Q4">'使用不可_選択肢'!$F$23:$I$28</definedName>
    <definedName name="管理計画Q5">'使用不可_選択肢'!$F$29:$I$34</definedName>
    <definedName name="基準選択肢B">'使用不可_選択肢'!$A$3:$B$8</definedName>
    <definedName name="基準選択肢C">'使用不可_選択肢'!$A$11:$B$15</definedName>
  </definedNames>
  <calcPr fullCalcOnLoad="1"/>
</workbook>
</file>

<file path=xl/sharedStrings.xml><?xml version="1.0" encoding="utf-8"?>
<sst xmlns="http://schemas.openxmlformats.org/spreadsheetml/2006/main" count="1579" uniqueCount="252">
  <si>
    <t>様式A　利益相反管理基準</t>
  </si>
  <si>
    <t>日付</t>
  </si>
  <si>
    <t>所属機関</t>
  </si>
  <si>
    <t>立場</t>
  </si>
  <si>
    <t>氏名</t>
  </si>
  <si>
    <t>利用基準</t>
  </si>
  <si>
    <t>基準１</t>
  </si>
  <si>
    <t>基準２</t>
  </si>
  <si>
    <t>基準３</t>
  </si>
  <si>
    <t>基準４</t>
  </si>
  <si>
    <t>基準５</t>
  </si>
  <si>
    <t>基準６</t>
  </si>
  <si>
    <t>基準７</t>
  </si>
  <si>
    <t>基準８</t>
  </si>
  <si>
    <t>様式B　関係企業等報告書</t>
  </si>
  <si>
    <t>日付</t>
  </si>
  <si>
    <t>所属機関</t>
  </si>
  <si>
    <t>【特記事項】</t>
  </si>
  <si>
    <t>立場</t>
  </si>
  <si>
    <t>氏名</t>
  </si>
  <si>
    <t>設問</t>
  </si>
  <si>
    <t>「はい」の場合詳細を記載</t>
  </si>
  <si>
    <t>管理計画</t>
  </si>
  <si>
    <t>有無</t>
  </si>
  <si>
    <t>「はい」の場合
製薬企業等の名を入力</t>
  </si>
  <si>
    <t>本研究対象の医薬品等の名称</t>
  </si>
  <si>
    <t>Q２.本研究は、製薬企業等から提供された研究資金等を使用するか？</t>
  </si>
  <si>
    <t>受入金額（円）</t>
  </si>
  <si>
    <t>契約締結状況</t>
  </si>
  <si>
    <t>物品、施設等の内容</t>
  </si>
  <si>
    <t>Q３.製薬企業等から物品（医薬品、医療機器、機材、試料等）、施設等について、無償又は相当程度に安価で提供又は貸与を受けるか？</t>
  </si>
  <si>
    <t>受領する役務の内容</t>
  </si>
  <si>
    <t>【様式B】</t>
  </si>
  <si>
    <t>企業名</t>
  </si>
  <si>
    <t>詳細</t>
  </si>
  <si>
    <t>基準1</t>
  </si>
  <si>
    <t>Q1</t>
  </si>
  <si>
    <t>基準1と2</t>
  </si>
  <si>
    <t>【様式C】</t>
  </si>
  <si>
    <t>Q2</t>
  </si>
  <si>
    <t>基準1</t>
  </si>
  <si>
    <t>基準1と6</t>
  </si>
  <si>
    <t>Q3</t>
  </si>
  <si>
    <t>基準1と7</t>
  </si>
  <si>
    <t>助言・勧告（自由記載）</t>
  </si>
  <si>
    <t>　</t>
  </si>
  <si>
    <t>Q4</t>
  </si>
  <si>
    <t>Q5</t>
  </si>
  <si>
    <t>【様式BのQ1が”はい”の先】</t>
  </si>
  <si>
    <t>！基準2</t>
  </si>
  <si>
    <t>基準8を満たさない</t>
  </si>
  <si>
    <t>申告者と生計を同じにする配偶者及びその一親等の親族</t>
  </si>
  <si>
    <t>本人</t>
  </si>
  <si>
    <t>役職等の種類</t>
  </si>
  <si>
    <t>受入金額(円)</t>
  </si>
  <si>
    <r>
      <t>経済的利益の内容</t>
    </r>
    <r>
      <rPr>
        <sz val="10"/>
        <rFont val="メイリオ"/>
        <family val="3"/>
      </rPr>
      <t>(複数ある場合はすべて記載)</t>
    </r>
  </si>
  <si>
    <t>給与の有無</t>
  </si>
  <si>
    <t>期間</t>
  </si>
  <si>
    <t>COI管理計画</t>
  </si>
  <si>
    <t>COIの内容について
詳細を選択・記述</t>
  </si>
  <si>
    <t>「はい」と回答した項目について</t>
  </si>
  <si>
    <t>前年度</t>
  </si>
  <si>
    <t>COI状況の有無</t>
  </si>
  <si>
    <t>①</t>
  </si>
  <si>
    <t>④</t>
  </si>
  <si>
    <t>③</t>
  </si>
  <si>
    <t>②</t>
  </si>
  <si>
    <r>
      <t>【特記事項(任意)】</t>
    </r>
    <r>
      <rPr>
        <sz val="14"/>
        <color indexed="8"/>
        <rFont val="メイリオ"/>
        <family val="3"/>
      </rPr>
      <t>例：Q1で寄附金を使用すると申告しているが、寄附金は2017年度以前に受け入れたものを使用する。</t>
    </r>
  </si>
  <si>
    <t>立　　場</t>
  </si>
  <si>
    <t>所　属　機　関</t>
  </si>
  <si>
    <t>日　　付</t>
  </si>
  <si>
    <t>所属機関殿</t>
  </si>
  <si>
    <t>本研究課題と関わりのある企業等との関係について、下記の通り報告すると共に、利益相反管理計画を提案いたします。</t>
  </si>
  <si>
    <t>1. 本研究の対象薬剤製薬企業等について</t>
  </si>
  <si>
    <t>⑤</t>
  </si>
  <si>
    <t>⑥</t>
  </si>
  <si>
    <t>⑦</t>
  </si>
  <si>
    <t>2. 本研究の対象薬剤製薬企業等との利益相反報告</t>
  </si>
  <si>
    <t>本研究の対象薬剤製薬企業等の名：</t>
  </si>
  <si>
    <t>今年度</t>
  </si>
  <si>
    <t>Q１．対象薬剤製薬企業等からの寄附金の総額が、年間合計200万円を超えているか？</t>
  </si>
  <si>
    <t>株式の保有又は出資の内容</t>
  </si>
  <si>
    <t>その他の関与</t>
  </si>
  <si>
    <t>②</t>
  </si>
  <si>
    <t>③</t>
  </si>
  <si>
    <t>④</t>
  </si>
  <si>
    <t>⑤</t>
  </si>
  <si>
    <t>⑥</t>
  </si>
  <si>
    <t>⑦</t>
  </si>
  <si>
    <t>日　　付</t>
  </si>
  <si>
    <t>所 属 機 関</t>
  </si>
  <si>
    <t>立　　場</t>
  </si>
  <si>
    <t>氏　　名</t>
  </si>
  <si>
    <r>
      <t>【特記事項(任意)】</t>
    </r>
    <r>
      <rPr>
        <sz val="14"/>
        <color indexed="8"/>
        <rFont val="メイリオ"/>
        <family val="3"/>
      </rPr>
      <t>例：基準４に該当し、研究責任医師から外れた</t>
    </r>
  </si>
  <si>
    <t>様式C＜研究分担医師等用＞　研究者利益相反自己申告書</t>
  </si>
  <si>
    <t>研究責任医師殿</t>
  </si>
  <si>
    <t>実施医療機関名 あるいは 所属機関名</t>
  </si>
  <si>
    <t>研究責任医師名：</t>
  </si>
  <si>
    <t>実施医療機関の長の氏名 あるいは 
所属機関の長の氏名</t>
  </si>
  <si>
    <t>被確認者：</t>
  </si>
  <si>
    <t>所属機関</t>
  </si>
  <si>
    <t>立  　場</t>
  </si>
  <si>
    <t>氏　　名</t>
  </si>
  <si>
    <t>【特記事項(任意)】（様式Cより）</t>
  </si>
  <si>
    <t>【特記事項(任意)】</t>
  </si>
  <si>
    <t xml:space="preserve"> 例：研究責任医師が実施機関の管理者のため、他の者が確認を行った</t>
  </si>
  <si>
    <t>②</t>
  </si>
  <si>
    <t>③</t>
  </si>
  <si>
    <t>④</t>
  </si>
  <si>
    <t>⑤</t>
  </si>
  <si>
    <t>①</t>
  </si>
  <si>
    <t>COI管理計画</t>
  </si>
  <si>
    <t>COIについての事実確認</t>
  </si>
  <si>
    <t>COI管理計画の確認状況</t>
  </si>
  <si>
    <t>COI管理に対する助言・勧告の内容
(該当ある場合(自由記載))</t>
  </si>
  <si>
    <t>申告者と生計を同じにする配偶者及びその一親等の親族</t>
  </si>
  <si>
    <t>本研究課題の対象薬剤製薬企業等との関係について、事実確認の結果等を報告します。</t>
  </si>
  <si>
    <t>⑥</t>
  </si>
  <si>
    <t>⑦</t>
  </si>
  <si>
    <t>1. 本研究の対象薬剤製薬企業等について</t>
  </si>
  <si>
    <t>②</t>
  </si>
  <si>
    <t>③</t>
  </si>
  <si>
    <t>④</t>
  </si>
  <si>
    <t>⑤</t>
  </si>
  <si>
    <t>⑥</t>
  </si>
  <si>
    <t>⑦</t>
  </si>
  <si>
    <t>様式D＜研究分担医師等用＞　利益相反状況確認報告書</t>
  </si>
  <si>
    <t xml:space="preserve"> 例：研究責任医師が実施機関の管理者のため、他の者が確認を行った</t>
  </si>
  <si>
    <t>②</t>
  </si>
  <si>
    <t>③</t>
  </si>
  <si>
    <t>④</t>
  </si>
  <si>
    <t>⑤</t>
  </si>
  <si>
    <t>⑥</t>
  </si>
  <si>
    <t>⑦</t>
  </si>
  <si>
    <t>様式E　利益相反管理計画</t>
  </si>
  <si>
    <t>【特記事項(任意)】（様式Bより）</t>
  </si>
  <si>
    <t>COI管理計画</t>
  </si>
  <si>
    <t>様式Cの提出が必要な全ての利益相反申告者について、</t>
  </si>
  <si>
    <t>立場</t>
  </si>
  <si>
    <t>COI状況</t>
  </si>
  <si>
    <t>COI管理計画 (管理計画はプルダウンで選択後、自由記載の場合のみ手入力してください）</t>
  </si>
  <si>
    <t>Q2からQ5までの企業等</t>
  </si>
  <si>
    <t>企業名2</t>
  </si>
  <si>
    <t/>
  </si>
  <si>
    <t>基準１に従い研究計画書及び説明文書に記載し、研究結果の公表時に開示する。</t>
  </si>
  <si>
    <t>基準１に従い研究計画書及び説明文書に記載し、研究結果の公表時に開示する。基準2に従い法第32条に基づき必要な契約を締結する。</t>
  </si>
  <si>
    <t>！違反です。基準2に従い法第32条に基づき必要な契約を締結する必要があります！</t>
  </si>
  <si>
    <t>基準１に従い研究計画書及び説明文書に記載し、研究結果の公表時に開示する。</t>
  </si>
  <si>
    <t>基準１に従い研究計画書及び説明文書に記載し、研究結果の公表時に開示する。基準8に従い対象薬剤製薬企業等の在籍者の従事する業務及び監査の必要性を適切に管理する。</t>
  </si>
  <si>
    <t>基準１に従い研究計画書及び説明文書に記載し、研究結果の公表時に開示する。基準４と５に従い研究責任医師となることの妥当性、監査の必要性及び従事する業務を適切に管理する。</t>
  </si>
  <si>
    <t>基準１に従い研究計画書及び説明文書に記載し、研究結果の公表時に開示する。基準６に従い従事する業務を適切に管理する。</t>
  </si>
  <si>
    <t>基準１に従い研究計画書及び説明文書に記載し、研究結果の公表時に開示する。基準７に従い従事する業務を適切に管理する。</t>
  </si>
  <si>
    <t>利益相反の内容</t>
  </si>
  <si>
    <r>
      <t>研究課題</t>
    </r>
    <r>
      <rPr>
        <b/>
        <sz val="18"/>
        <rFont val="Meiryo UI"/>
        <family val="3"/>
      </rPr>
      <t>：</t>
    </r>
  </si>
  <si>
    <r>
      <t>研究課題</t>
    </r>
    <r>
      <rPr>
        <b/>
        <sz val="16"/>
        <rFont val="メイリオ"/>
        <family val="3"/>
      </rPr>
      <t>：</t>
    </r>
  </si>
  <si>
    <r>
      <rPr>
        <b/>
        <sz val="14"/>
        <rFont val="メイリオ"/>
        <family val="3"/>
      </rPr>
      <t>Q４.</t>
    </r>
    <r>
      <rPr>
        <b/>
        <u val="single"/>
        <sz val="14"/>
        <rFont val="メイリオ"/>
        <family val="3"/>
      </rPr>
      <t>製薬企業等</t>
    </r>
    <r>
      <rPr>
        <b/>
        <sz val="14"/>
        <rFont val="メイリオ"/>
        <family val="3"/>
      </rPr>
      <t>からの臨床研究に係る役務について、無償又は相当程度に安価で提供（</t>
    </r>
    <r>
      <rPr>
        <b/>
        <u val="single"/>
        <sz val="14"/>
        <rFont val="メイリオ"/>
        <family val="3"/>
      </rPr>
      <t>対象薬剤製薬企業等</t>
    </r>
    <r>
      <rPr>
        <b/>
        <sz val="14"/>
        <rFont val="メイリオ"/>
        <family val="3"/>
      </rPr>
      <t>から特定役務の提供を受ける場合は、有償での提供を含む）を受けるか？</t>
    </r>
    <r>
      <rPr>
        <sz val="14"/>
        <rFont val="メイリオ"/>
        <family val="3"/>
      </rPr>
      <t xml:space="preserve">
</t>
    </r>
    <r>
      <rPr>
        <sz val="12"/>
        <rFont val="メイリオ"/>
        <family val="3"/>
      </rPr>
      <t xml:space="preserve">
・特定役務は、データ管理、効果安全評価委員会への参画、モニタリング、統計、解析又は監査に関する役務をいう</t>
    </r>
  </si>
  <si>
    <t>基準1と8</t>
  </si>
  <si>
    <r>
      <t>Q１.本研究は、 医薬品等製造販売業者が製造販売をし、又はしようとする医薬品等を用い</t>
    </r>
    <r>
      <rPr>
        <b/>
        <sz val="14"/>
        <color indexed="8"/>
        <rFont val="メイリオ"/>
        <family val="3"/>
      </rPr>
      <t>るか？</t>
    </r>
  </si>
  <si>
    <t>本研究の対象薬剤製薬企業等の関与について、下記の通り報告すると共に、利益相反管理計画を提出いたします。</t>
  </si>
  <si>
    <t>Q２.　対象薬剤製薬企業等が提供する寄附講座に所属しているか？</t>
  </si>
  <si>
    <r>
      <t xml:space="preserve">Q3．対象薬剤製薬企業等からの年間合計100万円以上の個人的利益があるか？
</t>
    </r>
    <r>
      <rPr>
        <sz val="14"/>
        <rFont val="メイリオ"/>
        <family val="3"/>
      </rPr>
      <t>・　個人的利益とは、給与・講演・原稿執筆・コンサルティング・知的所有権・贈答・接遇等による収入をいう。</t>
    </r>
  </si>
  <si>
    <r>
      <rPr>
        <b/>
        <sz val="14"/>
        <rFont val="メイリオ"/>
        <family val="3"/>
      </rPr>
      <t xml:space="preserve">Q4．対象薬剤製薬企業等の役員に就任しているか？
</t>
    </r>
    <r>
      <rPr>
        <sz val="14"/>
        <rFont val="メイリオ"/>
        <family val="3"/>
      </rPr>
      <t>・　役員とは、株式会社の代表取締役・取締役、合同会社の代表者等代表権限を有する者、監査役をいう。</t>
    </r>
  </si>
  <si>
    <r>
      <t xml:space="preserve">Q5.対象薬剤製薬企業等の株式を保有しているか？対象薬剤製薬企業等に出資を行っているか？
</t>
    </r>
    <r>
      <rPr>
        <sz val="14"/>
        <rFont val="メイリオ"/>
        <family val="3"/>
      </rPr>
      <t xml:space="preserve">
・株式の保有については、公開株式については５％以上、未公開株式は1株以上、新株予約権は１個以上をいう。これに該当しない場合は、「なし」とすること。</t>
    </r>
  </si>
  <si>
    <r>
      <rPr>
        <b/>
        <sz val="14"/>
        <rFont val="メイリオ"/>
        <family val="3"/>
      </rPr>
      <t>Q6.その他、対象薬剤製薬企業等の関与があるか？</t>
    </r>
  </si>
  <si>
    <t>Q１．対象薬剤製薬企業等からの寄附金の総額が、年間合計200万円を超えているか？</t>
  </si>
  <si>
    <r>
      <t xml:space="preserve">Q3．対象薬剤製薬企業等からの年間合計100万円以上の個人的利益があるか？
</t>
    </r>
    <r>
      <rPr>
        <sz val="14"/>
        <rFont val="メイリオ"/>
        <family val="3"/>
      </rPr>
      <t>・　個人的利益とは、給与・講演・原稿執筆・コンサルティング・知的所有権・贈答・接遇等による収入をいう。</t>
    </r>
  </si>
  <si>
    <r>
      <rPr>
        <b/>
        <sz val="14"/>
        <rFont val="メイリオ"/>
        <family val="3"/>
      </rPr>
      <t xml:space="preserve">Q4．対象薬剤製薬企業等の役員に就任しているか？
</t>
    </r>
    <r>
      <rPr>
        <sz val="14"/>
        <rFont val="メイリオ"/>
        <family val="3"/>
      </rPr>
      <t>・　役員とは、株式会社の代表取締役・取締役、合同会社の代表者等代表権限を有する者、監査役をいう。</t>
    </r>
  </si>
  <si>
    <r>
      <rPr>
        <b/>
        <sz val="14"/>
        <rFont val="メイリオ"/>
        <family val="3"/>
      </rPr>
      <t>Q6.その他、対象薬剤製薬企業等の関与があるか？</t>
    </r>
  </si>
  <si>
    <t>本研究の対象薬剤製薬企業等の名称：</t>
  </si>
  <si>
    <t>基準1と4と5</t>
  </si>
  <si>
    <t>研究課題：</t>
  </si>
  <si>
    <r>
      <t xml:space="preserve">Q3．対象薬剤製薬企業等からの年間合計100万円以上の個人的利益があるか？
</t>
    </r>
    <r>
      <rPr>
        <sz val="14"/>
        <rFont val="メイリオ"/>
        <family val="3"/>
      </rPr>
      <t>・　個人的利益とは、給与・講演・原稿執筆・コンサルティング・知的所有権・贈答・接遇等による収入をいう。</t>
    </r>
  </si>
  <si>
    <r>
      <t xml:space="preserve">Q5.対象薬剤製薬企業等の株式を保有しているか？対象薬剤製薬企業等に出資を行っているか？
</t>
    </r>
    <r>
      <rPr>
        <sz val="14"/>
        <color indexed="8"/>
        <rFont val="メイリオ"/>
        <family val="3"/>
      </rPr>
      <t>・株式の保有については、公開株式については５％以上、未公開株式は1株以上、新株予約権は１個以上をいう。これに該当しない場合は、「なし」とすること。</t>
    </r>
  </si>
  <si>
    <t>Q6.その他、対象薬剤製薬企業等の関与があるか？</t>
  </si>
  <si>
    <t>本研究の対象薬剤製薬企業等の名称：</t>
  </si>
  <si>
    <t>本研究の対象薬剤製薬企業等の関与について、事実確認の結果等を報告します。</t>
  </si>
  <si>
    <r>
      <t>研究責任医師</t>
    </r>
    <r>
      <rPr>
        <b/>
        <sz val="16"/>
        <rFont val="メイリオ"/>
        <family val="3"/>
      </rPr>
      <t>：</t>
    </r>
  </si>
  <si>
    <t>Q１．対象薬剤製薬企業等からの寄附金の総額が、年間合計200万円を超えているか？</t>
  </si>
  <si>
    <t>Q２.　対象薬剤製薬企業等が提供する寄附講座に所属しているか？</t>
  </si>
  <si>
    <r>
      <rPr>
        <b/>
        <sz val="14"/>
        <rFont val="メイリオ"/>
        <family val="3"/>
      </rPr>
      <t xml:space="preserve">Q4．対象薬剤製薬企業等の役員に就任しているか？
</t>
    </r>
    <r>
      <rPr>
        <sz val="14"/>
        <rFont val="メイリオ"/>
        <family val="3"/>
      </rPr>
      <t>・　役員とは、株式会社の代表取締役・取締役、合同会社の代表者等代表権限を有する者、監査役をいう。</t>
    </r>
  </si>
  <si>
    <r>
      <t xml:space="preserve">Q4．対象薬剤製薬企業等の役員に就任しているか？
</t>
    </r>
    <r>
      <rPr>
        <sz val="14"/>
        <rFont val="メイリオ"/>
        <family val="3"/>
      </rPr>
      <t>・　役員とは、株式会社の代表取締役・取締役、合同会社の代表者等代表権限を有する者、監査役をいう。</t>
    </r>
  </si>
  <si>
    <r>
      <t xml:space="preserve">Q5.対象薬剤製薬企業等の株式を保有しているか？対象薬剤製薬企業等に出資を行っているか？
</t>
    </r>
    <r>
      <rPr>
        <sz val="14"/>
        <rFont val="メイリオ"/>
        <family val="3"/>
      </rPr>
      <t>・株式の保有については、公開株式については５％以上、未公開株式は1株以上、新株予約権は１個以上をいう。これに該当しない場合は、「なし」とすること。</t>
    </r>
  </si>
  <si>
    <t>研究課題：</t>
  </si>
  <si>
    <r>
      <t>本研究</t>
    </r>
    <r>
      <rPr>
        <b/>
        <sz val="14"/>
        <rFont val="メイリオ"/>
        <family val="3"/>
      </rPr>
      <t>に関与する製薬企業等の名称</t>
    </r>
  </si>
  <si>
    <t>研究計画書へのCOI記載※</t>
  </si>
  <si>
    <t>説明文書でのCOI開示※</t>
  </si>
  <si>
    <r>
      <rPr>
        <b/>
        <sz val="14"/>
        <color indexed="8"/>
        <rFont val="メイリオ"/>
        <family val="3"/>
      </rPr>
      <t xml:space="preserve">Q4．対象薬剤製薬企業等の役員に就任しているか？
</t>
    </r>
    <r>
      <rPr>
        <sz val="14"/>
        <color indexed="8"/>
        <rFont val="メイリオ"/>
        <family val="3"/>
      </rPr>
      <t>・　役員とは、株式会社の代表取締役・取締役、合同会社の代表者等代表権限を有する者、監査役をいう。</t>
    </r>
  </si>
  <si>
    <r>
      <rPr>
        <b/>
        <sz val="14"/>
        <color indexed="8"/>
        <rFont val="メイリオ"/>
        <family val="3"/>
      </rPr>
      <t xml:space="preserve">Q4．対象薬剤製薬企業等の役員に就任しているか？
</t>
    </r>
    <r>
      <rPr>
        <sz val="14"/>
        <color indexed="8"/>
        <rFont val="メイリオ"/>
        <family val="3"/>
      </rPr>
      <t>・　役員とは、株式会社の代表取締役・取締役、合同会社の代表者等代表権限を有する者、監査役をいう。</t>
    </r>
  </si>
  <si>
    <r>
      <rPr>
        <b/>
        <sz val="14"/>
        <color indexed="8"/>
        <rFont val="メイリオ"/>
        <family val="3"/>
      </rPr>
      <t xml:space="preserve">Q4．対象薬剤製薬企業等の役員に就任しているか？
</t>
    </r>
    <r>
      <rPr>
        <sz val="14"/>
        <color indexed="8"/>
        <rFont val="メイリオ"/>
        <family val="3"/>
      </rPr>
      <t>・　役員とは、株式会社の代表取締役・取締役、合同会社の代表者等代表権限を有する者、監査役をいう。</t>
    </r>
  </si>
  <si>
    <r>
      <rPr>
        <b/>
        <sz val="14"/>
        <color indexed="8"/>
        <rFont val="メイリオ"/>
        <family val="3"/>
      </rPr>
      <t xml:space="preserve">Q4．対象薬剤製薬企業等の役員に就任しているか？
</t>
    </r>
    <r>
      <rPr>
        <sz val="14"/>
        <color indexed="8"/>
        <rFont val="メイリオ"/>
        <family val="3"/>
      </rPr>
      <t>・　役員とは、株式会社の代表取締役・取締役、合同会社の代表者等代表権限を有する者、監査役をいう。</t>
    </r>
  </si>
  <si>
    <r>
      <rPr>
        <b/>
        <sz val="14"/>
        <color indexed="8"/>
        <rFont val="メイリオ"/>
        <family val="3"/>
      </rPr>
      <t xml:space="preserve">Q4．対象薬剤製薬企業等の役員に就任しているか？
</t>
    </r>
    <r>
      <rPr>
        <sz val="14"/>
        <color indexed="8"/>
        <rFont val="メイリオ"/>
        <family val="3"/>
      </rPr>
      <t>・　役員とは、株式会社の代表取締役・取締役、合同会社の代表者等代表権限を有する者、監査役をいう。</t>
    </r>
  </si>
  <si>
    <r>
      <rPr>
        <b/>
        <sz val="14"/>
        <color indexed="8"/>
        <rFont val="メイリオ"/>
        <family val="3"/>
      </rPr>
      <t xml:space="preserve">Q4．対象薬剤製薬企業等の役員に就任しているか？
</t>
    </r>
    <r>
      <rPr>
        <sz val="14"/>
        <color indexed="8"/>
        <rFont val="メイリオ"/>
        <family val="3"/>
      </rPr>
      <t>・　役員とは、株式会社の代表取締役・取締役、合同会社の代表者等代表権限を有する者、監査役をいう。</t>
    </r>
  </si>
  <si>
    <r>
      <t>様式C＜研究責任医師</t>
    </r>
    <r>
      <rPr>
        <b/>
        <sz val="20"/>
        <rFont val="メイリオ"/>
        <family val="3"/>
      </rPr>
      <t>用＞　研究者利益相反自己申告書</t>
    </r>
  </si>
  <si>
    <r>
      <t>様式D＜研究責任医師</t>
    </r>
    <r>
      <rPr>
        <b/>
        <sz val="20"/>
        <rFont val="メイリオ"/>
        <family val="3"/>
      </rPr>
      <t>用＞　利益相反状況確認報告書</t>
    </r>
  </si>
  <si>
    <t>詳細</t>
  </si>
  <si>
    <t>Q1：寄附金の総額が年間200万円超</t>
  </si>
  <si>
    <t>Q2：（本人）寄付講座に所属（給与有り</t>
  </si>
  <si>
    <t>Q3：（本人）年間100万円以上の個人的利益関係</t>
  </si>
  <si>
    <t>Q3：（本人）年間250万円以上の個人的利益関係</t>
  </si>
  <si>
    <t>Q3：（家族）年間100万円以上の個人的利益関係</t>
  </si>
  <si>
    <t>Q3：（家族）年間250万円以上の個人的利益関係</t>
  </si>
  <si>
    <t>Q4：（本人）役員等への就任</t>
  </si>
  <si>
    <t>Q4：（家族）役員等への就任,</t>
  </si>
  <si>
    <t>Q5：（本人）企業への出資</t>
  </si>
  <si>
    <t>Q5：（本人）株式の保有</t>
  </si>
  <si>
    <t>Q5：（家族）企業への出資</t>
  </si>
  <si>
    <t>Q5：（家族）株式の保有</t>
  </si>
  <si>
    <t>Q6：（本人）その他利益関係</t>
  </si>
  <si>
    <t>Q6：（本人）知的財産への関与</t>
  </si>
  <si>
    <t>Q6：（家族）その他利益関係</t>
  </si>
  <si>
    <t>Q7：（家族）知的財産への関与</t>
  </si>
  <si>
    <t>Q2：（本人）寄付講座に所属（給与無し）</t>
  </si>
  <si>
    <t>（COI状況：選択肢）</t>
  </si>
  <si>
    <r>
      <rPr>
        <b/>
        <sz val="14"/>
        <rFont val="メイリオ"/>
        <family val="3"/>
      </rPr>
      <t>Q５.本研究に、</t>
    </r>
    <r>
      <rPr>
        <b/>
        <u val="single"/>
        <sz val="14"/>
        <rFont val="メイリオ"/>
        <family val="3"/>
      </rPr>
      <t>製薬企業等</t>
    </r>
    <r>
      <rPr>
        <b/>
        <sz val="14"/>
        <rFont val="メイリオ"/>
        <family val="3"/>
      </rPr>
      <t>に在籍している者及び過去２年間在籍していた者の従事があるか？有りの場合、</t>
    </r>
    <r>
      <rPr>
        <b/>
        <u val="single"/>
        <sz val="14"/>
        <rFont val="メイリオ"/>
        <family val="3"/>
      </rPr>
      <t>対象薬剤製薬企業等</t>
    </r>
    <r>
      <rPr>
        <b/>
        <sz val="14"/>
        <rFont val="メイリオ"/>
        <family val="3"/>
      </rPr>
      <t>に在籍している者及び過去２年間在籍していた者の特定役務への従事があるか？</t>
    </r>
  </si>
  <si>
    <r>
      <t xml:space="preserve">研究費の受入形態
</t>
    </r>
    <r>
      <rPr>
        <sz val="9"/>
        <rFont val="メイリオ"/>
        <family val="3"/>
      </rPr>
      <t>(その他の場合には具体的な受入形態を記載）</t>
    </r>
  </si>
  <si>
    <r>
      <t xml:space="preserve">受入方法：直接・間接
</t>
    </r>
    <r>
      <rPr>
        <sz val="9"/>
        <rFont val="メイリオ"/>
        <family val="3"/>
      </rPr>
      <t>(間接の場合には経由機関を入力)</t>
    </r>
  </si>
  <si>
    <t>対象薬剤製薬企業等の特定役務への関与の有無</t>
  </si>
  <si>
    <t>製薬企業等の在籍者の従事の内容</t>
  </si>
  <si>
    <t>対象薬剤製薬企業等の在籍者の特定役務への従事の有無</t>
  </si>
  <si>
    <t>【研究者利益相反自己申告書（様式C)が必要な者】※研究責任医師を含め、本機関に所属する全ての利益相反申告者を記載すること。</t>
  </si>
  <si>
    <t>本研究に用いる医薬品等を製造販売し、若しくはしようとする医薬品等製造販売業者又はその特殊関係者（対象薬品製薬企業等）の名称
※当該医薬品等製造販売業者の特殊関係者（子会社）との利益相反がある場合は、右欄に追記すること</t>
  </si>
  <si>
    <t>実施医療機関名 又は 所属機関名</t>
  </si>
  <si>
    <t>実施医療機関の管理者の氏名 又は 
所属機関の長の氏名</t>
  </si>
  <si>
    <t>本研究に用いる医薬品等を製造販売し、若しくはしようとする医薬品等製造販売業者又はその特殊関係者（対象薬品製薬企業等）の名称</t>
  </si>
  <si>
    <t>※研究代表医師が認定委員会に提出する際に記載すること。</t>
  </si>
  <si>
    <t>！違反です。基準8に従い対象薬剤製薬企業等の在籍者はデータ管理、統計・解析以外の特定役務には従事させることができません！</t>
  </si>
  <si>
    <t>本研究に関与する製薬企業等についての利益相反管理計画（研究に対する関与）</t>
  </si>
  <si>
    <t>本研究に関与する対象薬剤製薬企業等との利益相反管理計画（研究者個人に対する関与）</t>
  </si>
  <si>
    <t>株式を保有している</t>
  </si>
  <si>
    <t>知的財産への関与有り</t>
  </si>
  <si>
    <t>氏　　名</t>
  </si>
  <si>
    <t>研究責任医師は、次に掲げる事項について、研究計画書及び説明文書に記載し、研究結果の公表時に開示すること。研究責任医師以外の者が研究成果を公表する場合も、同様に開示すること。
①　規則第21条第１項第１号に規定する関与（研究に対する関与）として、次に掲げる関与が有る場合には、その内容
ア　医薬品等製造販売業者（臨床研究における医薬品等を製造販売し、又はしようとする医薬品等製造販売業者以外の医薬品等製造販売業者を含む。）又はその特殊関係者（以下「製薬企業等」という。）からの当該臨床研究に対する研究資金等の提供
イ　製薬企業等からの当該臨床研究に使用する物品（医薬品、医療機器、機材、試料等）、施設等の無償又は相当程度に安価での提供・貸与
ウ　製薬企業等からの当該臨床研究に係る役務（データの生成・固定・解析に関与する業務（データ入力、データ管理、効果安全性評価委員会への参画、モニタリング、統計・解析等）、研究計画書作成、発表資料作成協力（論文作成協力、予稿作成、報告書作成等）、被験者リクルート、監査等）の無償又は相当程度に安価での提供
ただし、当該臨床研究に用いる医薬品等を製造販売し、若しくはしようとする医薬品等製造販売業者又はその特殊関係者（以下「対象薬剤製薬企業等」という。）からの被験者リクルート、データ管理、効果安全性評価委員会への参画、モニタリング、統計・解析又は監査に関する役務（以下「特定役務」という。）については、相当程度に安価ではない有償での提供を含む。
エ　製薬企業等に在籍している者及び過去２年間在籍していた者の当該臨床研究への従事
②　規則第21条第１項第２号に規定する関与（研究者等個人に対する関与）として、次に掲げる関与（利益相反の申告年度及びその前年度における関与に限る。）がある場合には、その内容
ア　研究責任医師、研究分担医師、統計解析担当責任者及び研究計画書に記載されている者であって、当該臨床研究を実施することによって利益を得ることが明白な者（以下「利益相反申告者」という。）に対する対象薬剤製薬企業等からの年間合計200万円を超える寄附金（実質的に使途を決定し得るものに限り、間接経費を含む受入総額をいう。以下同じ。）
イ　利益相反申告者の対象薬剤製薬企業等が提供する寄附講座への所属
ウ　利益相反申告者又は利益相反申告者と生計を同じにする配偶者及びその一親等の親族（親・子）（以下「利益相反申告者等」という。）に対する対象薬剤製薬企業等からの年間合計100万円以上の個人的利益（給与・講演・原稿執筆・コンサルティング・知的所有権・贈答・接遇等による収入をいう。以下同じ。）
エ　利益相反申告者等の対象薬剤製薬企業等の役員（株式会社の代表取締役・取締役、合同会社の代表者等代表権限を有する者及び監査役をいう。以下同じ。）への就任。
オ　利益相反申告者等における対象薬剤製薬企業等の一定数以上の株式（公開株式にあっては５％以上、未公開株式にあっては１株以上、新株予約権にあっては１個以上）の保有又は対象薬剤製薬企業等への出資
カ　その他の利益相反申告者等に対する対象薬剤製薬企業等の関与
例えば、親講座として対象薬剤製薬企業等の寄附講座の受入れをしている場合や、利益相反申告者等が本研究に関する知的財産権に関与している場合等をいう。</t>
  </si>
  <si>
    <t>本研究について、対象薬剤製薬企業等から研究資金等の提供を受ける場合は、法第32条に基づき必要な契約を締結すること。</t>
  </si>
  <si>
    <t>研究責任医師（多施設共同研究にあっては、研究代表医師をいう。以下基準３において同じ。）は、研究開始後、新たに本研究に関与（基準１①の関与をいう。）する企業が生じた場合には、利益相反管理計画（様式Ｅ）を再度作成し、認定臨床研究審査委員会の意見を聴くこと。また、利益相反申告者は、対象薬剤製薬企業等からの関与（基準１②の関与をいう。）に変更があった場合には、研究者利益相反自己申告書（様式Ｃ）を再度作成し、医療機関の管理者又は所属機関の長の確認を受けること。その際、当該確認の結果、申告内容が基準４～基準８に該当する場合には、研究責任医師は、利益相反管理計画（様式Ｅ）を再度作成し、認定臨床研究審査委員会の意見を聴くこと。
また、定期報告の際に最新の状況を適切に報告すること。</t>
  </si>
  <si>
    <t>利益相反の申告年度及びその前年度において、以下のいずれかに該当する者は、原則として、研究責任医師にならないこと。
①　対象薬剤製薬企業等の寄附講座に所属し、かつ当該対象薬剤製薬企業等が拠出した資金で給与を得ている。
②　対象薬剤製薬企業等から、年間合計250万円以上の個人的利益を得ている。
③　対象薬剤製薬企業等の役員に就任している。
④　対象薬剤製薬企業等の一定数以上の株式（公開株式にあっては５％以上、未公開株式にあっては１株以上、新株予約権にあっては１個以上）を保有している。
⑤　臨床研究に用いる医薬品等（医薬品等製造販売業者が製造販売し、又はしようとするものに限る。）に関する知的財産権に関与している。</t>
  </si>
  <si>
    <t>基準４の①～⑤の要件に該当する者が研究責任医師となる場合には、研究期間中に監査を受けること。ただし、この場合であってもデータ管理、効果安全性評価委員会への参画、モニタリング及び統計・解析に関与する業務には従事しないこと。</t>
  </si>
  <si>
    <t>研究責任医師は、生計を同じにする自身の配偶者及びその一親等の親族（親・子）が、基準４の②～⑤のいずれかに該当する場合、データ管理、効果安全性評価委員会への参画、モニタリング及び統計・解析に関与する業務には従事しないこと。</t>
  </si>
  <si>
    <t>研究分担医師は、基準４の①～⑤のいずれかに該当する場合、データ管理、効果安全性評価委員会への参画、モニタリング及び統計・解析に関与する業務には従事しないこと。</t>
  </si>
  <si>
    <t>研究責任医師は、対象薬剤製薬企業等に在籍している者及び過去２年間在籍していた者が研究に従事する場合、原則としてこれらの者に被験者のリクルート、データ管理、効果安全性評価委員会への参画、モニタリング及び統計・解析に関与する業務には従事させないこと。ただし、必要がある場合には、データ管理又は統計・解析に関与する業務には従事させて差し支えないが、その場合、研究期間中に監査を受けること。</t>
  </si>
  <si>
    <t>ver.3.1</t>
  </si>
  <si>
    <t>ver.3.1</t>
  </si>
  <si>
    <t>ver.3.1</t>
  </si>
  <si>
    <t>ver.3.1</t>
  </si>
  <si>
    <t>ver.3.1</t>
  </si>
  <si>
    <t>ver.3.1</t>
  </si>
  <si>
    <t>version</t>
  </si>
  <si>
    <t>修正箇所</t>
  </si>
  <si>
    <t>○シート「様式C_研究責任医師」、項目「【研究者利益相反自己申告書（様式C)が必要な者】」について、一部の欄が選択できなかった不具合を修正しました。
○シート「様式E」、項目「本研究に関与する対象薬剤製薬企業等との利益相反管理計画（研究者個人に対する関与）」について、「様式Cの提出が必要な全ての利益相反申告者について、」の選択肢が選択された状態になっていた不具合を修正しました。</t>
  </si>
  <si>
    <t>ver.3.1</t>
  </si>
  <si>
    <t>JSCSF</t>
  </si>
  <si>
    <t>研究責任医師</t>
  </si>
  <si>
    <t>小林平大央</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</si>
</sst>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quot; 円&quot;"/>
    <numFmt numFmtId="178" formatCode="#,##0&quot;円&quot;;[Red]\-#,##0&quot;円&quot;;&quot;0円&quot;"/>
    <numFmt numFmtId="179" formatCode="#,##0&quot;円&quot;;[Red]\-#,##0&quot;円&quot;;&quot;円&quot;"/>
    <numFmt numFmtId="180" formatCode="#,##0&quot;　円&quot;"/>
    <numFmt numFmtId="181" formatCode="[$]ggge&quot;年&quot;m&quot;月&quot;d&quot;日&quot;;@"/>
    <numFmt numFmtId="182" formatCode="[$-411]gge&quot;年&quot;m&quot;月&quot;d&quot;日&quot;;@"/>
    <numFmt numFmtId="183" formatCode="[$]gge&quot;年&quot;m&quot;月&quot;d&quot;日&quot;;@"/>
    <numFmt numFmtId="184" formatCode="[$]ggge&quot;年&quot;m&quot;月&quot;d&quot;日&quot;;@"/>
    <numFmt numFmtId="185" formatCode="[$]gge&quot;年&quot;m&quot;月&quot;d&quot;日&quot;;@"/>
  </numFmts>
  <fonts count="128">
    <font>
      <sz val="11"/>
      <color theme="1"/>
      <name val="Calibri"/>
      <family val="3"/>
    </font>
    <font>
      <sz val="11"/>
      <color indexed="8"/>
      <name val="ＭＳ Ｐゴシック"/>
      <family val="3"/>
    </font>
    <font>
      <sz val="12"/>
      <name val="Meiryo UI"/>
      <family val="3"/>
    </font>
    <font>
      <sz val="6"/>
      <name val="ＭＳ Ｐゴシック"/>
      <family val="3"/>
    </font>
    <font>
      <sz val="12"/>
      <name val="メイリオ"/>
      <family val="3"/>
    </font>
    <font>
      <sz val="6"/>
      <name val="游ゴシック"/>
      <family val="3"/>
    </font>
    <font>
      <b/>
      <sz val="20"/>
      <name val="Meiryo UI"/>
      <family val="3"/>
    </font>
    <font>
      <sz val="6"/>
      <name val="Yu Gothic"/>
      <family val="3"/>
    </font>
    <font>
      <b/>
      <sz val="18"/>
      <name val="Meiryo UI"/>
      <family val="3"/>
    </font>
    <font>
      <sz val="14"/>
      <name val="Meiryo UI"/>
      <family val="3"/>
    </font>
    <font>
      <b/>
      <sz val="12"/>
      <name val="Meiryo UI"/>
      <family val="3"/>
    </font>
    <font>
      <sz val="16"/>
      <name val="Meiryo UI"/>
      <family val="3"/>
    </font>
    <font>
      <b/>
      <sz val="22"/>
      <name val="メイリオ"/>
      <family val="3"/>
    </font>
    <font>
      <sz val="10"/>
      <name val="メイリオ"/>
      <family val="3"/>
    </font>
    <font>
      <b/>
      <sz val="11"/>
      <name val="メイリオ"/>
      <family val="3"/>
    </font>
    <font>
      <sz val="11"/>
      <name val="メイリオ"/>
      <family val="3"/>
    </font>
    <font>
      <sz val="14"/>
      <color indexed="8"/>
      <name val="メイリオ"/>
      <family val="3"/>
    </font>
    <font>
      <b/>
      <sz val="14"/>
      <name val="メイリオ"/>
      <family val="3"/>
    </font>
    <font>
      <sz val="14"/>
      <name val="メイリオ"/>
      <family val="3"/>
    </font>
    <font>
      <b/>
      <sz val="20"/>
      <name val="メイリオ"/>
      <family val="3"/>
    </font>
    <font>
      <b/>
      <sz val="14"/>
      <color indexed="8"/>
      <name val="メイリオ"/>
      <family val="3"/>
    </font>
    <font>
      <b/>
      <sz val="16"/>
      <name val="メイリオ"/>
      <family val="3"/>
    </font>
    <font>
      <sz val="16"/>
      <name val="メイリオ"/>
      <family val="3"/>
    </font>
    <font>
      <sz val="18"/>
      <name val="メイリオ"/>
      <family val="3"/>
    </font>
    <font>
      <sz val="20"/>
      <name val="メイリオ"/>
      <family val="3"/>
    </font>
    <font>
      <b/>
      <sz val="18"/>
      <name val="メイリオ"/>
      <family val="3"/>
    </font>
    <font>
      <b/>
      <u val="single"/>
      <sz val="18"/>
      <name val="メイリオ"/>
      <family val="3"/>
    </font>
    <font>
      <u val="single"/>
      <sz val="18"/>
      <name val="メイリオ"/>
      <family val="3"/>
    </font>
    <font>
      <b/>
      <sz val="10"/>
      <name val="Meiryo UI"/>
      <family val="3"/>
    </font>
    <font>
      <b/>
      <sz val="12"/>
      <name val="メイリオ"/>
      <family val="3"/>
    </font>
    <font>
      <b/>
      <sz val="24"/>
      <name val="メイリオ"/>
      <family val="3"/>
    </font>
    <font>
      <b/>
      <u val="single"/>
      <sz val="14"/>
      <name val="メイリオ"/>
      <family val="3"/>
    </font>
    <font>
      <b/>
      <sz val="14"/>
      <name val="Meiryo UI"/>
      <family val="3"/>
    </font>
    <font>
      <sz val="9"/>
      <name val="メイリオ"/>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2"/>
      <color indexed="8"/>
      <name val="ＭＳ Ｐゴシック"/>
      <family val="3"/>
    </font>
    <font>
      <sz val="11"/>
      <color indexed="17"/>
      <name val="ＭＳ Ｐゴシック"/>
      <family val="3"/>
    </font>
    <font>
      <sz val="12"/>
      <color indexed="8"/>
      <name val="Meiryo UI"/>
      <family val="3"/>
    </font>
    <font>
      <sz val="10"/>
      <color indexed="8"/>
      <name val="メイリオ"/>
      <family val="3"/>
    </font>
    <font>
      <sz val="11"/>
      <color indexed="8"/>
      <name val="メイリオ"/>
      <family val="3"/>
    </font>
    <font>
      <sz val="12"/>
      <color indexed="8"/>
      <name val="メイリオ"/>
      <family val="3"/>
    </font>
    <font>
      <sz val="14"/>
      <color indexed="8"/>
      <name val="ＭＳ Ｐゴシック"/>
      <family val="3"/>
    </font>
    <font>
      <sz val="16"/>
      <color indexed="8"/>
      <name val="メイリオ"/>
      <family val="3"/>
    </font>
    <font>
      <sz val="18"/>
      <color indexed="8"/>
      <name val="メイリオ"/>
      <family val="3"/>
    </font>
    <font>
      <sz val="14"/>
      <color indexed="8"/>
      <name val="Meiryo UI"/>
      <family val="3"/>
    </font>
    <font>
      <sz val="10"/>
      <color indexed="10"/>
      <name val="メイリオ"/>
      <family val="3"/>
    </font>
    <font>
      <b/>
      <strike/>
      <sz val="14"/>
      <color indexed="10"/>
      <name val="メイリオ"/>
      <family val="3"/>
    </font>
    <font>
      <b/>
      <sz val="14"/>
      <color indexed="8"/>
      <name val="ＭＳ Ｐゴシック"/>
      <family val="3"/>
    </font>
    <font>
      <b/>
      <sz val="12"/>
      <color indexed="8"/>
      <name val="メイリオ"/>
      <family val="3"/>
    </font>
    <font>
      <sz val="14"/>
      <name val="ＭＳ Ｐゴシック"/>
      <family val="3"/>
    </font>
    <font>
      <sz val="11"/>
      <name val="ＭＳ Ｐゴシック"/>
      <family val="3"/>
    </font>
    <font>
      <sz val="12"/>
      <name val="ＭＳ Ｐゴシック"/>
      <family val="3"/>
    </font>
    <font>
      <b/>
      <sz val="16"/>
      <name val="ＭＳ Ｐゴシック"/>
      <family val="3"/>
    </font>
    <font>
      <sz val="16"/>
      <name val="ＭＳ Ｐゴシック"/>
      <family val="3"/>
    </font>
    <font>
      <b/>
      <sz val="14"/>
      <name val="ＭＳ Ｐゴシック"/>
      <family val="3"/>
    </font>
    <font>
      <b/>
      <sz val="11"/>
      <name val="ＭＳ Ｐゴシック"/>
      <family val="3"/>
    </font>
    <font>
      <sz val="16"/>
      <color indexed="8"/>
      <name val="ＭＳ Ｐゴシック"/>
      <family val="3"/>
    </font>
    <font>
      <b/>
      <sz val="11"/>
      <color indexed="8"/>
      <name val="メイリオ"/>
      <family val="3"/>
    </font>
    <font>
      <b/>
      <sz val="16"/>
      <color indexed="8"/>
      <name val="メイリオ"/>
      <family val="3"/>
    </font>
    <font>
      <sz val="9"/>
      <name val="Meiryo UI"/>
      <family val="3"/>
    </font>
    <font>
      <b/>
      <u val="single"/>
      <sz val="20"/>
      <color indexed="12"/>
      <name val="メイリオ"/>
      <family val="3"/>
    </font>
    <font>
      <b/>
      <sz val="18"/>
      <color indexed="9"/>
      <name val="メイリオ"/>
      <family val="3"/>
    </font>
    <font>
      <b/>
      <u val="single"/>
      <sz val="20"/>
      <color indexed="12"/>
      <name val="ＭＳ Ｐゴシック"/>
      <family val="3"/>
    </font>
    <font>
      <b/>
      <u val="single"/>
      <sz val="20"/>
      <color indexed="12"/>
      <name val="Calibri"/>
      <family val="2"/>
    </font>
    <font>
      <sz val="18"/>
      <color indexed="12"/>
      <name val="メイリオ"/>
      <family val="3"/>
    </font>
    <font>
      <sz val="9"/>
      <color indexed="8"/>
      <name val="メイリオ"/>
      <family val="3"/>
    </font>
    <font>
      <b/>
      <sz val="18"/>
      <color indexed="12"/>
      <name val="メイリオ"/>
      <family val="3"/>
    </font>
    <font>
      <b/>
      <sz val="18"/>
      <color indexed="8"/>
      <name val="メイリオ"/>
      <family val="3"/>
    </font>
    <font>
      <b/>
      <sz val="20"/>
      <color indexed="9"/>
      <name val="メイリオ"/>
      <family val="3"/>
    </font>
    <font>
      <sz val="18"/>
      <color indexed="9"/>
      <name val="メイリオ"/>
      <family val="3"/>
    </font>
    <font>
      <sz val="14"/>
      <color indexed="10"/>
      <name val="メイリオ"/>
      <family val="3"/>
    </font>
    <font>
      <sz val="20"/>
      <color indexed="9"/>
      <name val="メイリオ"/>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2"/>
      <color theme="1"/>
      <name val="Calibri"/>
      <family val="3"/>
    </font>
    <font>
      <sz val="11"/>
      <color rgb="FF006100"/>
      <name val="Calibri"/>
      <family val="3"/>
    </font>
    <font>
      <sz val="12"/>
      <color theme="1"/>
      <name val="Meiryo UI"/>
      <family val="3"/>
    </font>
    <font>
      <sz val="14"/>
      <color theme="1"/>
      <name val="メイリオ"/>
      <family val="3"/>
    </font>
    <font>
      <sz val="10"/>
      <color theme="1"/>
      <name val="メイリオ"/>
      <family val="3"/>
    </font>
    <font>
      <sz val="11"/>
      <color theme="1"/>
      <name val="メイリオ"/>
      <family val="3"/>
    </font>
    <font>
      <sz val="12"/>
      <color theme="1"/>
      <name val="メイリオ"/>
      <family val="3"/>
    </font>
    <font>
      <sz val="14"/>
      <color theme="1"/>
      <name val="Calibri"/>
      <family val="3"/>
    </font>
    <font>
      <sz val="16"/>
      <color theme="1"/>
      <name val="メイリオ"/>
      <family val="3"/>
    </font>
    <font>
      <sz val="18"/>
      <color theme="1"/>
      <name val="メイリオ"/>
      <family val="3"/>
    </font>
    <font>
      <b/>
      <sz val="14"/>
      <color theme="1"/>
      <name val="メイリオ"/>
      <family val="3"/>
    </font>
    <font>
      <sz val="14"/>
      <color theme="1"/>
      <name val="Meiryo UI"/>
      <family val="3"/>
    </font>
    <font>
      <sz val="14"/>
      <color rgb="FF000000"/>
      <name val="メイリオ"/>
      <family val="3"/>
    </font>
    <font>
      <sz val="10"/>
      <color rgb="FFFF0000"/>
      <name val="メイリオ"/>
      <family val="3"/>
    </font>
    <font>
      <b/>
      <strike/>
      <sz val="14"/>
      <color rgb="FFFF0000"/>
      <name val="メイリオ"/>
      <family val="3"/>
    </font>
    <font>
      <b/>
      <sz val="14"/>
      <color theme="1"/>
      <name val="Calibri"/>
      <family val="3"/>
    </font>
    <font>
      <b/>
      <sz val="12"/>
      <color theme="1"/>
      <name val="メイリオ"/>
      <family val="3"/>
    </font>
    <font>
      <sz val="14"/>
      <name val="Calibri"/>
      <family val="3"/>
    </font>
    <font>
      <sz val="11"/>
      <name val="Calibri"/>
      <family val="3"/>
    </font>
    <font>
      <sz val="12"/>
      <name val="Calibri"/>
      <family val="3"/>
    </font>
    <font>
      <b/>
      <sz val="16"/>
      <name val="Calibri"/>
      <family val="3"/>
    </font>
    <font>
      <sz val="16"/>
      <name val="Calibri"/>
      <family val="3"/>
    </font>
    <font>
      <b/>
      <sz val="14"/>
      <name val="Calibri"/>
      <family val="3"/>
    </font>
    <font>
      <b/>
      <sz val="11"/>
      <name val="Calibri"/>
      <family val="3"/>
    </font>
    <font>
      <b/>
      <sz val="11"/>
      <color theme="1"/>
      <name val="メイリオ"/>
      <family val="3"/>
    </font>
    <font>
      <sz val="16"/>
      <color theme="1"/>
      <name val="Calibri"/>
      <family val="3"/>
    </font>
    <font>
      <b/>
      <sz val="16"/>
      <color theme="1"/>
      <name val="メイリオ"/>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24997000396251678"/>
        <bgColor indexed="64"/>
      </patternFill>
    </fill>
    <fill>
      <patternFill patternType="solid">
        <fgColor rgb="FFFFFF00"/>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style="thin"/>
      <right style="thin"/>
      <top style="thin"/>
      <bottom style="thin"/>
    </border>
    <border>
      <left style="medium"/>
      <right style="medium"/>
      <top style="medium"/>
      <bottom/>
    </border>
    <border>
      <left style="medium"/>
      <right/>
      <top style="medium"/>
      <bottom/>
    </border>
    <border>
      <left style="thin"/>
      <right style="medium"/>
      <top style="medium"/>
      <bottom/>
    </border>
    <border>
      <left style="medium"/>
      <right style="medium"/>
      <top style="medium"/>
      <bottom style="thin"/>
    </border>
    <border>
      <left style="thin"/>
      <right style="medium"/>
      <top style="medium"/>
      <bottom style="thin"/>
    </border>
    <border>
      <left style="medium"/>
      <right style="medium"/>
      <top/>
      <bottom/>
    </border>
    <border>
      <left style="medium"/>
      <right style="medium"/>
      <top style="thin"/>
      <bottom style="thin"/>
    </border>
    <border>
      <left style="thin"/>
      <right style="medium"/>
      <top style="thin"/>
      <bottom style="thin"/>
    </border>
    <border>
      <left/>
      <right/>
      <top style="thin"/>
      <bottom/>
    </border>
    <border>
      <left style="medium"/>
      <right style="medium"/>
      <top/>
      <bottom style="medium"/>
    </border>
    <border>
      <left style="medium"/>
      <right style="medium"/>
      <top style="thin"/>
      <bottom style="medium"/>
    </border>
    <border>
      <left style="thin"/>
      <right style="medium"/>
      <top style="thin"/>
      <bottom style="medium"/>
    </border>
    <border>
      <left/>
      <right/>
      <top/>
      <bottom style="thin"/>
    </border>
    <border>
      <left style="thin"/>
      <right style="thin"/>
      <top>
        <color indexed="63"/>
      </top>
      <bottom style="thin"/>
    </border>
    <border>
      <left style="thin"/>
      <right style="thin"/>
      <top style="thin"/>
      <bottom>
        <color indexed="63"/>
      </bottom>
    </border>
    <border>
      <left/>
      <right style="thin"/>
      <top style="thin"/>
      <bottom style="thin"/>
    </border>
    <border>
      <left style="thin"/>
      <right/>
      <top style="thin"/>
      <bottom/>
    </border>
    <border>
      <left style="medium"/>
      <right style="medium"/>
      <top>
        <color indexed="63"/>
      </top>
      <bottom style="thin"/>
    </border>
    <border>
      <left style="thin"/>
      <right style="medium"/>
      <top>
        <color indexed="63"/>
      </top>
      <bottom style="thin"/>
    </border>
    <border>
      <left style="medium"/>
      <right/>
      <top style="medium"/>
      <bottom style="thin"/>
    </border>
    <border>
      <left style="medium"/>
      <right/>
      <top style="thin"/>
      <bottom style="thin"/>
    </border>
    <border>
      <left style="medium"/>
      <right/>
      <top style="thin"/>
      <bottom style="medium"/>
    </border>
    <border>
      <left style="medium"/>
      <right/>
      <top>
        <color indexed="63"/>
      </top>
      <bottom style="thin"/>
    </border>
    <border>
      <left style="thin"/>
      <right/>
      <top/>
      <bottom style="thin"/>
    </border>
    <border>
      <left/>
      <right/>
      <top style="thin"/>
      <bottom style="thin"/>
    </border>
    <border>
      <left/>
      <right style="thin"/>
      <top style="thin"/>
      <bottom/>
    </border>
    <border>
      <left style="thin"/>
      <right>
        <color indexed="63"/>
      </right>
      <top>
        <color indexed="63"/>
      </top>
      <bottom>
        <color indexed="63"/>
      </bottom>
    </border>
    <border>
      <left>
        <color indexed="63"/>
      </left>
      <right style="thin"/>
      <top>
        <color indexed="63"/>
      </top>
      <bottom>
        <color indexed="63"/>
      </bottom>
    </border>
    <border>
      <left/>
      <right style="thin"/>
      <top/>
      <bottom style="thin"/>
    </border>
    <border>
      <left style="thin"/>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6" fillId="14" borderId="0" applyNumberFormat="0" applyBorder="0" applyAlignment="0" applyProtection="0"/>
    <xf numFmtId="0" fontId="86" fillId="15" borderId="0" applyNumberFormat="0" applyBorder="0" applyAlignment="0" applyProtection="0"/>
    <xf numFmtId="0" fontId="86" fillId="16" borderId="0" applyNumberFormat="0" applyBorder="0" applyAlignment="0" applyProtection="0"/>
    <xf numFmtId="0" fontId="86" fillId="17" borderId="0" applyNumberFormat="0" applyBorder="0" applyAlignment="0" applyProtection="0"/>
    <xf numFmtId="0" fontId="86" fillId="18" borderId="0" applyNumberFormat="0" applyBorder="0" applyAlignment="0" applyProtection="0"/>
    <xf numFmtId="0" fontId="86" fillId="19" borderId="0" applyNumberFormat="0" applyBorder="0" applyAlignment="0" applyProtection="0"/>
    <xf numFmtId="0" fontId="86" fillId="20" borderId="0" applyNumberFormat="0" applyBorder="0" applyAlignment="0" applyProtection="0"/>
    <xf numFmtId="0" fontId="86" fillId="21" borderId="0" applyNumberFormat="0" applyBorder="0" applyAlignment="0" applyProtection="0"/>
    <xf numFmtId="0" fontId="86" fillId="22" borderId="0" applyNumberFormat="0" applyBorder="0" applyAlignment="0" applyProtection="0"/>
    <xf numFmtId="0" fontId="86" fillId="23" borderId="0" applyNumberFormat="0" applyBorder="0" applyAlignment="0" applyProtection="0"/>
    <xf numFmtId="0" fontId="86" fillId="24" borderId="0" applyNumberFormat="0" applyBorder="0" applyAlignment="0" applyProtection="0"/>
    <xf numFmtId="0" fontId="86" fillId="25" borderId="0" applyNumberFormat="0" applyBorder="0" applyAlignment="0" applyProtection="0"/>
    <xf numFmtId="0" fontId="87" fillId="0" borderId="0" applyNumberFormat="0" applyFill="0" applyBorder="0" applyAlignment="0" applyProtection="0"/>
    <xf numFmtId="0" fontId="88" fillId="26" borderId="1" applyNumberFormat="0" applyAlignment="0" applyProtection="0"/>
    <xf numFmtId="0" fontId="8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90" fillId="0" borderId="3" applyNumberFormat="0" applyFill="0" applyAlignment="0" applyProtection="0"/>
    <xf numFmtId="0" fontId="91" fillId="29" borderId="0" applyNumberFormat="0" applyBorder="0" applyAlignment="0" applyProtection="0"/>
    <xf numFmtId="0" fontId="92" fillId="30" borderId="4" applyNumberFormat="0" applyAlignment="0" applyProtection="0"/>
    <xf numFmtId="0" fontId="9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4" fillId="0" borderId="5" applyNumberFormat="0" applyFill="0" applyAlignment="0" applyProtection="0"/>
    <xf numFmtId="0" fontId="95" fillId="0" borderId="6" applyNumberFormat="0" applyFill="0" applyAlignment="0" applyProtection="0"/>
    <xf numFmtId="0" fontId="96" fillId="0" borderId="7" applyNumberFormat="0" applyFill="0" applyAlignment="0" applyProtection="0"/>
    <xf numFmtId="0" fontId="96" fillId="0" borderId="0" applyNumberFormat="0" applyFill="0" applyBorder="0" applyAlignment="0" applyProtection="0"/>
    <xf numFmtId="0" fontId="97" fillId="0" borderId="8" applyNumberFormat="0" applyFill="0" applyAlignment="0" applyProtection="0"/>
    <xf numFmtId="0" fontId="98" fillId="30" borderId="9" applyNumberFormat="0" applyAlignment="0" applyProtection="0"/>
    <xf numFmtId="0" fontId="9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0" fillId="31" borderId="4" applyNumberFormat="0" applyAlignment="0" applyProtection="0"/>
    <xf numFmtId="0" fontId="101" fillId="0" borderId="0">
      <alignment/>
      <protection/>
    </xf>
    <xf numFmtId="0" fontId="0" fillId="0" borderId="0">
      <alignment vertical="center"/>
      <protection/>
    </xf>
    <xf numFmtId="0" fontId="102" fillId="32" borderId="0" applyNumberFormat="0" applyBorder="0" applyAlignment="0" applyProtection="0"/>
  </cellStyleXfs>
  <cellXfs count="672">
    <xf numFmtId="0" fontId="0" fillId="0" borderId="0" xfId="0" applyFont="1" applyAlignment="1">
      <alignment vertical="center"/>
    </xf>
    <xf numFmtId="0" fontId="2" fillId="0" borderId="0" xfId="60" applyFont="1">
      <alignment/>
      <protection/>
    </xf>
    <xf numFmtId="0" fontId="4" fillId="0" borderId="0" xfId="60" applyFont="1" applyAlignment="1">
      <alignment horizontal="right"/>
      <protection/>
    </xf>
    <xf numFmtId="0" fontId="103" fillId="0" borderId="0" xfId="60" applyFont="1">
      <alignment/>
      <protection/>
    </xf>
    <xf numFmtId="0" fontId="103" fillId="0" borderId="0" xfId="60" applyFont="1" applyFill="1" applyAlignment="1">
      <alignment vertical="center"/>
      <protection/>
    </xf>
    <xf numFmtId="0" fontId="2" fillId="0" borderId="0" xfId="60" applyFont="1" applyFill="1" applyAlignment="1">
      <alignment vertical="center"/>
      <protection/>
    </xf>
    <xf numFmtId="0" fontId="2" fillId="0" borderId="0" xfId="60" applyFont="1" applyFill="1" applyAlignment="1">
      <alignment horizontal="left" vertical="center"/>
      <protection/>
    </xf>
    <xf numFmtId="0" fontId="10" fillId="2" borderId="10" xfId="60" applyFont="1" applyFill="1" applyBorder="1" applyAlignment="1">
      <alignment horizontal="center" vertical="center"/>
      <protection/>
    </xf>
    <xf numFmtId="0" fontId="10" fillId="2" borderId="11" xfId="60" applyFont="1" applyFill="1" applyBorder="1" applyAlignment="1">
      <alignment horizontal="center" vertical="center"/>
      <protection/>
    </xf>
    <xf numFmtId="0" fontId="2" fillId="0" borderId="0" xfId="60" applyFont="1" applyFill="1" applyAlignment="1">
      <alignment horizontal="left" vertical="center" wrapText="1"/>
      <protection/>
    </xf>
    <xf numFmtId="0" fontId="103" fillId="0" borderId="0" xfId="60" applyFont="1" applyAlignment="1">
      <alignment vertical="center"/>
      <protection/>
    </xf>
    <xf numFmtId="0" fontId="103" fillId="0" borderId="0" xfId="60" applyFont="1" applyAlignment="1">
      <alignment horizontal="left" vertical="center"/>
      <protection/>
    </xf>
    <xf numFmtId="0" fontId="2" fillId="0" borderId="0" xfId="60" applyFont="1" applyAlignment="1">
      <alignment vertical="center"/>
      <protection/>
    </xf>
    <xf numFmtId="0" fontId="9" fillId="0" borderId="0" xfId="60" applyFont="1" applyAlignment="1">
      <alignment vertical="center"/>
      <protection/>
    </xf>
    <xf numFmtId="0" fontId="103" fillId="0" borderId="0" xfId="60" applyFont="1" applyAlignment="1">
      <alignment vertical="center" wrapText="1"/>
      <protection/>
    </xf>
    <xf numFmtId="0" fontId="104" fillId="0" borderId="0" xfId="0" applyFont="1" applyAlignment="1">
      <alignment vertical="center"/>
    </xf>
    <xf numFmtId="0" fontId="4" fillId="0" borderId="0" xfId="0" applyFont="1" applyFill="1" applyAlignment="1">
      <alignment horizontal="left" vertical="center"/>
    </xf>
    <xf numFmtId="0" fontId="17" fillId="2" borderId="11" xfId="0" applyFont="1" applyFill="1" applyBorder="1" applyAlignment="1">
      <alignment horizontal="center" vertical="center"/>
    </xf>
    <xf numFmtId="0" fontId="22" fillId="0" borderId="0" xfId="0" applyFont="1" applyFill="1" applyAlignment="1">
      <alignment/>
    </xf>
    <xf numFmtId="0" fontId="4" fillId="0" borderId="0" xfId="0" applyFont="1" applyFill="1" applyAlignment="1">
      <alignment vertical="center"/>
    </xf>
    <xf numFmtId="0" fontId="4" fillId="0" borderId="0" xfId="0" applyFont="1" applyFill="1" applyAlignment="1">
      <alignment horizontal="left" vertical="center" wrapText="1"/>
    </xf>
    <xf numFmtId="0" fontId="17" fillId="2" borderId="11" xfId="0" applyFont="1" applyFill="1" applyBorder="1" applyAlignment="1">
      <alignment horizontal="center" vertical="center" wrapText="1"/>
    </xf>
    <xf numFmtId="0" fontId="18" fillId="0" borderId="10" xfId="0" applyFont="1" applyFill="1" applyBorder="1" applyAlignment="1" applyProtection="1">
      <alignment horizontal="center" vertical="center" wrapText="1"/>
      <protection locked="0"/>
    </xf>
    <xf numFmtId="178" fontId="18" fillId="0" borderId="10" xfId="48" applyNumberFormat="1" applyFont="1" applyFill="1" applyBorder="1" applyAlignment="1" applyProtection="1">
      <alignment vertical="center" wrapText="1"/>
      <protection locked="0"/>
    </xf>
    <xf numFmtId="0" fontId="105" fillId="0" borderId="0" xfId="61" applyFont="1">
      <alignment vertical="center"/>
      <protection/>
    </xf>
    <xf numFmtId="0" fontId="105" fillId="0" borderId="0" xfId="61" applyFont="1" applyAlignment="1">
      <alignment vertical="center" wrapText="1"/>
      <protection/>
    </xf>
    <xf numFmtId="0" fontId="105" fillId="0" borderId="0" xfId="61" applyFont="1" applyFill="1" applyBorder="1" applyAlignment="1">
      <alignment vertical="center" wrapText="1"/>
      <protection/>
    </xf>
    <xf numFmtId="0" fontId="105" fillId="0" borderId="12" xfId="61" applyFont="1" applyBorder="1" applyAlignment="1">
      <alignment horizontal="center" vertical="center"/>
      <protection/>
    </xf>
    <xf numFmtId="0" fontId="105" fillId="0" borderId="13" xfId="61" applyFont="1" applyBorder="1" applyAlignment="1">
      <alignment horizontal="center" vertical="center"/>
      <protection/>
    </xf>
    <xf numFmtId="0" fontId="105" fillId="0" borderId="14" xfId="61" applyFont="1" applyBorder="1" applyAlignment="1">
      <alignment horizontal="center" vertical="center" wrapText="1"/>
      <protection/>
    </xf>
    <xf numFmtId="0" fontId="105" fillId="0" borderId="11" xfId="61" applyFont="1" applyBorder="1" applyAlignment="1">
      <alignment vertical="center"/>
      <protection/>
    </xf>
    <xf numFmtId="0" fontId="105" fillId="7" borderId="15" xfId="61" applyFont="1" applyFill="1" applyBorder="1" applyAlignment="1">
      <alignment horizontal="center" vertical="center"/>
      <protection/>
    </xf>
    <xf numFmtId="0" fontId="105" fillId="7" borderId="16" xfId="61" applyFont="1" applyFill="1" applyBorder="1" applyAlignment="1">
      <alignment horizontal="left" vertical="center" wrapText="1"/>
      <protection/>
    </xf>
    <xf numFmtId="0" fontId="105" fillId="0" borderId="17" xfId="61" applyFont="1" applyBorder="1" applyAlignment="1">
      <alignment horizontal="center" vertical="center"/>
      <protection/>
    </xf>
    <xf numFmtId="0" fontId="105" fillId="7" borderId="18" xfId="61" applyFont="1" applyFill="1" applyBorder="1" applyAlignment="1">
      <alignment horizontal="center" vertical="center"/>
      <protection/>
    </xf>
    <xf numFmtId="0" fontId="105" fillId="7" borderId="19" xfId="61" applyFont="1" applyFill="1" applyBorder="1" applyAlignment="1">
      <alignment horizontal="left" vertical="center" wrapText="1"/>
      <protection/>
    </xf>
    <xf numFmtId="0" fontId="105" fillId="0" borderId="20" xfId="61" applyFont="1" applyBorder="1" applyAlignment="1">
      <alignment vertical="center"/>
      <protection/>
    </xf>
    <xf numFmtId="0" fontId="105" fillId="0" borderId="20" xfId="61" applyFont="1" applyBorder="1" applyAlignment="1">
      <alignment horizontal="left" vertical="center" wrapText="1"/>
      <protection/>
    </xf>
    <xf numFmtId="0" fontId="105" fillId="0" borderId="21" xfId="61" applyFont="1" applyBorder="1" applyAlignment="1">
      <alignment horizontal="center" vertical="center"/>
      <protection/>
    </xf>
    <xf numFmtId="0" fontId="105" fillId="7" borderId="22" xfId="61" applyFont="1" applyFill="1" applyBorder="1" applyAlignment="1">
      <alignment horizontal="center" vertical="center"/>
      <protection/>
    </xf>
    <xf numFmtId="0" fontId="105" fillId="7" borderId="23" xfId="61" applyFont="1" applyFill="1" applyBorder="1" applyAlignment="1">
      <alignment horizontal="left" vertical="center" wrapText="1"/>
      <protection/>
    </xf>
    <xf numFmtId="0" fontId="105" fillId="0" borderId="24" xfId="61" applyFont="1" applyBorder="1" applyAlignment="1">
      <alignment horizontal="left" vertical="center" wrapText="1"/>
      <protection/>
    </xf>
    <xf numFmtId="0" fontId="105" fillId="0" borderId="11" xfId="61" applyFont="1" applyBorder="1" applyAlignment="1">
      <alignment vertical="center" wrapText="1"/>
      <protection/>
    </xf>
    <xf numFmtId="0" fontId="105" fillId="0" borderId="11" xfId="61" applyFont="1" applyBorder="1">
      <alignment vertical="center"/>
      <protection/>
    </xf>
    <xf numFmtId="0" fontId="105" fillId="0" borderId="0" xfId="61" applyFont="1" applyFill="1" applyBorder="1" applyAlignment="1">
      <alignment horizontal="left" vertical="center" wrapText="1"/>
      <protection/>
    </xf>
    <xf numFmtId="0" fontId="105" fillId="6" borderId="11" xfId="61" applyFont="1" applyFill="1" applyBorder="1" applyAlignment="1">
      <alignment horizontal="center" vertical="center"/>
      <protection/>
    </xf>
    <xf numFmtId="0" fontId="104" fillId="0" borderId="0" xfId="0" applyFont="1" applyAlignment="1">
      <alignment horizontal="right" vertical="center"/>
    </xf>
    <xf numFmtId="0" fontId="106" fillId="0" borderId="0" xfId="61" applyFont="1">
      <alignment vertical="center"/>
      <protection/>
    </xf>
    <xf numFmtId="0" fontId="15" fillId="0" borderId="0" xfId="61" applyFont="1" applyAlignment="1">
      <alignment vertical="center" wrapText="1"/>
      <protection/>
    </xf>
    <xf numFmtId="0" fontId="15" fillId="0" borderId="0" xfId="61" applyFont="1">
      <alignment vertical="center"/>
      <protection/>
    </xf>
    <xf numFmtId="0" fontId="106" fillId="0" borderId="0" xfId="61" applyFont="1" applyProtection="1">
      <alignment vertical="center"/>
      <protection/>
    </xf>
    <xf numFmtId="0" fontId="4" fillId="0" borderId="0" xfId="61" applyFont="1" applyBorder="1" applyAlignment="1" applyProtection="1">
      <alignment vertical="center" wrapText="1"/>
      <protection/>
    </xf>
    <xf numFmtId="0" fontId="4" fillId="0" borderId="0" xfId="61" applyFont="1" applyBorder="1" applyProtection="1">
      <alignment vertical="center"/>
      <protection/>
    </xf>
    <xf numFmtId="0" fontId="4" fillId="0" borderId="0" xfId="61" applyFont="1" applyFill="1" applyBorder="1" applyAlignment="1" applyProtection="1">
      <alignment horizontal="right" vertical="center" wrapText="1"/>
      <protection/>
    </xf>
    <xf numFmtId="0" fontId="15" fillId="0" borderId="11" xfId="61" applyFont="1" applyFill="1" applyBorder="1" applyAlignment="1" applyProtection="1">
      <alignment horizontal="center" vertical="center" wrapText="1"/>
      <protection/>
    </xf>
    <xf numFmtId="0" fontId="4" fillId="0" borderId="11" xfId="61" applyFont="1" applyFill="1" applyBorder="1" applyAlignment="1" applyProtection="1">
      <alignment horizontal="center" vertical="center" wrapText="1"/>
      <protection locked="0"/>
    </xf>
    <xf numFmtId="0" fontId="17" fillId="0" borderId="11" xfId="61" applyFont="1" applyBorder="1" applyAlignment="1" applyProtection="1">
      <alignment horizontal="center" vertical="center" wrapText="1"/>
      <protection/>
    </xf>
    <xf numFmtId="0" fontId="4" fillId="0" borderId="11" xfId="61" applyFont="1" applyFill="1" applyBorder="1" applyAlignment="1" applyProtection="1">
      <alignment horizontal="center" vertical="center" wrapText="1"/>
      <protection/>
    </xf>
    <xf numFmtId="179" fontId="4" fillId="0" borderId="11" xfId="61" applyNumberFormat="1" applyFont="1" applyFill="1" applyBorder="1" applyAlignment="1" applyProtection="1">
      <alignment horizontal="center" vertical="center" wrapText="1"/>
      <protection locked="0"/>
    </xf>
    <xf numFmtId="0" fontId="15" fillId="0" borderId="0" xfId="61" applyFont="1" applyAlignment="1" applyProtection="1">
      <alignment vertical="center" wrapText="1"/>
      <protection/>
    </xf>
    <xf numFmtId="0" fontId="15" fillId="0" borderId="0" xfId="61" applyFont="1" applyProtection="1">
      <alignment vertical="center"/>
      <protection/>
    </xf>
    <xf numFmtId="0" fontId="23" fillId="0" borderId="0" xfId="61" applyFont="1" applyAlignment="1" applyProtection="1">
      <alignment horizontal="center" vertical="center"/>
      <protection/>
    </xf>
    <xf numFmtId="0" fontId="23" fillId="0" borderId="0" xfId="61" applyFont="1" applyAlignment="1" applyProtection="1">
      <alignment horizontal="right" vertical="center"/>
      <protection/>
    </xf>
    <xf numFmtId="0" fontId="18" fillId="0" borderId="0" xfId="61" applyFont="1" applyBorder="1" applyAlignment="1" applyProtection="1">
      <alignment horizontal="right" vertical="center" wrapText="1"/>
      <protection/>
    </xf>
    <xf numFmtId="0" fontId="107" fillId="0" borderId="0" xfId="61" applyFont="1" applyBorder="1" applyAlignment="1" applyProtection="1">
      <alignment horizontal="left" vertical="center"/>
      <protection/>
    </xf>
    <xf numFmtId="0" fontId="4" fillId="0" borderId="0" xfId="61" applyFont="1" applyBorder="1" applyAlignment="1" applyProtection="1">
      <alignment horizontal="left" vertical="center"/>
      <protection/>
    </xf>
    <xf numFmtId="0" fontId="18" fillId="0" borderId="11" xfId="61" applyFont="1" applyBorder="1" applyAlignment="1" applyProtection="1">
      <alignment horizontal="center" vertical="center" wrapText="1"/>
      <protection/>
    </xf>
    <xf numFmtId="0" fontId="4" fillId="0" borderId="0" xfId="61" applyFont="1" applyProtection="1">
      <alignment vertical="center"/>
      <protection/>
    </xf>
    <xf numFmtId="0" fontId="4" fillId="0" borderId="0" xfId="61" applyFont="1" applyAlignment="1" applyProtection="1">
      <alignment horizontal="left" vertical="center"/>
      <protection/>
    </xf>
    <xf numFmtId="0" fontId="23" fillId="0" borderId="0" xfId="61" applyFont="1" applyAlignment="1" applyProtection="1">
      <alignment horizontal="left" vertical="center"/>
      <protection/>
    </xf>
    <xf numFmtId="0" fontId="23" fillId="0" borderId="0" xfId="61" applyFont="1" applyAlignment="1">
      <alignment horizontal="left" vertical="center"/>
      <protection/>
    </xf>
    <xf numFmtId="0" fontId="26" fillId="0" borderId="0" xfId="61" applyFont="1" applyAlignment="1">
      <alignment horizontal="left" vertical="center"/>
      <protection/>
    </xf>
    <xf numFmtId="0" fontId="15" fillId="0" borderId="0" xfId="61" applyFont="1" applyBorder="1" applyProtection="1">
      <alignment vertical="center"/>
      <protection/>
    </xf>
    <xf numFmtId="0" fontId="107" fillId="0" borderId="0" xfId="61" applyFont="1" applyProtection="1">
      <alignment vertical="center"/>
      <protection/>
    </xf>
    <xf numFmtId="0" fontId="108" fillId="0" borderId="0" xfId="61" applyFont="1" applyBorder="1" applyAlignment="1" applyProtection="1">
      <alignment vertical="center"/>
      <protection locked="0"/>
    </xf>
    <xf numFmtId="0" fontId="4" fillId="0" borderId="11" xfId="61" applyNumberFormat="1" applyFont="1" applyFill="1" applyBorder="1" applyAlignment="1" applyProtection="1">
      <alignment horizontal="center" vertical="center"/>
      <protection locked="0"/>
    </xf>
    <xf numFmtId="0" fontId="22" fillId="0" borderId="0" xfId="61" applyFont="1" applyBorder="1" applyAlignment="1" applyProtection="1">
      <alignment vertical="center" wrapText="1"/>
      <protection/>
    </xf>
    <xf numFmtId="0" fontId="106" fillId="0" borderId="0" xfId="61" applyNumberFormat="1" applyFont="1" applyFill="1" applyBorder="1" applyAlignment="1" applyProtection="1">
      <alignment horizontal="center" vertical="center" wrapText="1"/>
      <protection/>
    </xf>
    <xf numFmtId="0" fontId="4" fillId="0" borderId="0" xfId="61" applyNumberFormat="1" applyFont="1" applyFill="1" applyBorder="1" applyAlignment="1" applyProtection="1">
      <alignment horizontal="center" vertical="center"/>
      <protection/>
    </xf>
    <xf numFmtId="0" fontId="18" fillId="0" borderId="0" xfId="61" applyNumberFormat="1" applyFont="1" applyFill="1" applyBorder="1" applyAlignment="1" applyProtection="1">
      <alignment horizontal="left" vertical="center" wrapText="1"/>
      <protection locked="0"/>
    </xf>
    <xf numFmtId="0" fontId="22" fillId="0" borderId="0" xfId="61" applyNumberFormat="1" applyFont="1" applyFill="1" applyBorder="1" applyAlignment="1">
      <alignment horizontal="right" vertical="center"/>
      <protection/>
    </xf>
    <xf numFmtId="0" fontId="17" fillId="8" borderId="11" xfId="61" applyFont="1" applyFill="1" applyBorder="1" applyAlignment="1" applyProtection="1">
      <alignment horizontal="center" vertical="center"/>
      <protection/>
    </xf>
    <xf numFmtId="0" fontId="22" fillId="0" borderId="0" xfId="61" applyNumberFormat="1" applyFont="1" applyFill="1" applyBorder="1" applyAlignment="1" applyProtection="1">
      <alignment horizontal="left"/>
      <protection/>
    </xf>
    <xf numFmtId="0" fontId="4" fillId="0" borderId="0" xfId="61" applyNumberFormat="1" applyFont="1" applyFill="1" applyBorder="1" applyAlignment="1" applyProtection="1">
      <alignment horizontal="left" vertical="center"/>
      <protection/>
    </xf>
    <xf numFmtId="0" fontId="15" fillId="0" borderId="0" xfId="61" applyFont="1" applyAlignment="1" applyProtection="1">
      <alignment horizontal="left" vertical="center"/>
      <protection/>
    </xf>
    <xf numFmtId="0" fontId="22" fillId="0" borderId="0" xfId="61" applyFont="1" applyProtection="1">
      <alignment vertical="center"/>
      <protection/>
    </xf>
    <xf numFmtId="0" fontId="22" fillId="0" borderId="0" xfId="61" applyFont="1" applyAlignment="1" applyProtection="1">
      <alignment/>
      <protection/>
    </xf>
    <xf numFmtId="0" fontId="18" fillId="0" borderId="11" xfId="61" applyFont="1" applyBorder="1" applyAlignment="1" applyProtection="1">
      <alignment horizontal="left" vertical="center" indent="1"/>
      <protection locked="0"/>
    </xf>
    <xf numFmtId="0" fontId="15" fillId="0" borderId="0" xfId="61" applyNumberFormat="1" applyFont="1" applyFill="1" applyBorder="1" applyAlignment="1" applyProtection="1">
      <alignment vertical="center"/>
      <protection/>
    </xf>
    <xf numFmtId="58" fontId="18" fillId="0" borderId="11" xfId="61" applyNumberFormat="1" applyFont="1" applyBorder="1" applyAlignment="1" applyProtection="1">
      <alignment horizontal="left" vertical="center" indent="1"/>
      <protection locked="0"/>
    </xf>
    <xf numFmtId="0" fontId="109" fillId="0" borderId="0" xfId="61" applyFont="1" applyAlignment="1" applyProtection="1">
      <alignment horizontal="left" vertical="center"/>
      <protection/>
    </xf>
    <xf numFmtId="0" fontId="22" fillId="0" borderId="0" xfId="61" applyFont="1" applyAlignment="1" applyProtection="1">
      <alignment horizontal="left" vertical="center"/>
      <protection/>
    </xf>
    <xf numFmtId="0" fontId="22" fillId="0" borderId="0" xfId="61" applyFont="1" applyFill="1" applyBorder="1" applyAlignment="1" applyProtection="1">
      <alignment horizontal="center" vertical="center"/>
      <protection/>
    </xf>
    <xf numFmtId="0" fontId="4" fillId="0" borderId="0" xfId="61" applyFont="1" applyFill="1" applyBorder="1" applyAlignment="1" applyProtection="1">
      <alignment horizontal="right" vertical="center"/>
      <protection/>
    </xf>
    <xf numFmtId="0" fontId="23" fillId="0" borderId="0" xfId="61" applyFont="1" applyFill="1" applyBorder="1" applyAlignment="1" applyProtection="1">
      <alignment vertical="center"/>
      <protection/>
    </xf>
    <xf numFmtId="0" fontId="25" fillId="0" borderId="0" xfId="61" applyFont="1" applyFill="1" applyBorder="1" applyAlignment="1" applyProtection="1">
      <alignment vertical="center"/>
      <protection/>
    </xf>
    <xf numFmtId="0" fontId="24" fillId="0" borderId="0" xfId="61" applyFont="1" applyFill="1" applyBorder="1" applyAlignment="1" applyProtection="1">
      <alignment vertical="center"/>
      <protection/>
    </xf>
    <xf numFmtId="0" fontId="4" fillId="0" borderId="25" xfId="61" applyFont="1" applyFill="1" applyBorder="1" applyAlignment="1" applyProtection="1">
      <alignment horizontal="center" vertical="center" wrapText="1"/>
      <protection locked="0"/>
    </xf>
    <xf numFmtId="0" fontId="104" fillId="0" borderId="11" xfId="0" applyFont="1" applyBorder="1" applyAlignment="1" applyProtection="1">
      <alignment horizontal="center" vertical="center" wrapText="1"/>
      <protection locked="0"/>
    </xf>
    <xf numFmtId="0" fontId="4" fillId="0" borderId="11" xfId="61" applyFont="1" applyBorder="1" applyAlignment="1" applyProtection="1">
      <alignment horizontal="center" vertical="center" wrapText="1"/>
      <protection/>
    </xf>
    <xf numFmtId="0" fontId="18" fillId="0" borderId="11" xfId="0" applyFont="1" applyBorder="1" applyAlignment="1" applyProtection="1">
      <alignment horizontal="left" vertical="center" indent="1"/>
      <protection locked="0"/>
    </xf>
    <xf numFmtId="0" fontId="24" fillId="0" borderId="0" xfId="0" applyFont="1" applyFill="1" applyBorder="1" applyAlignment="1">
      <alignment vertical="center"/>
    </xf>
    <xf numFmtId="0" fontId="22" fillId="0" borderId="0" xfId="0" applyFont="1" applyFill="1" applyBorder="1" applyAlignment="1">
      <alignment horizontal="right" vertical="center"/>
    </xf>
    <xf numFmtId="0" fontId="106" fillId="0" borderId="0" xfId="0" applyFont="1" applyAlignment="1">
      <alignment vertical="center"/>
    </xf>
    <xf numFmtId="0" fontId="25" fillId="0" borderId="0" xfId="0" applyFont="1" applyFill="1" applyBorder="1" applyAlignment="1">
      <alignment vertical="center"/>
    </xf>
    <xf numFmtId="0" fontId="23" fillId="0" borderId="0" xfId="0" applyFont="1" applyFill="1" applyBorder="1" applyAlignment="1">
      <alignment vertical="center"/>
    </xf>
    <xf numFmtId="0" fontId="22" fillId="0" borderId="0" xfId="0" applyFont="1" applyFill="1" applyBorder="1" applyAlignment="1">
      <alignment horizontal="center" vertical="center"/>
    </xf>
    <xf numFmtId="0" fontId="15" fillId="0" borderId="0" xfId="0" applyFont="1" applyAlignment="1">
      <alignment vertical="center"/>
    </xf>
    <xf numFmtId="0" fontId="109" fillId="0" borderId="0" xfId="0" applyFont="1" applyAlignment="1">
      <alignment horizontal="left" vertical="center"/>
    </xf>
    <xf numFmtId="0" fontId="21" fillId="0" borderId="0" xfId="0" applyFont="1" applyAlignment="1">
      <alignment vertical="center"/>
    </xf>
    <xf numFmtId="0" fontId="104" fillId="0" borderId="0" xfId="0" applyFont="1" applyFill="1" applyBorder="1" applyAlignment="1">
      <alignment horizontal="center" vertical="center"/>
    </xf>
    <xf numFmtId="0" fontId="104" fillId="0" borderId="0" xfId="0" applyFont="1" applyFill="1" applyBorder="1" applyAlignment="1" applyProtection="1">
      <alignment horizontal="center" vertical="center"/>
      <protection locked="0"/>
    </xf>
    <xf numFmtId="0" fontId="0" fillId="0" borderId="0" xfId="0" applyBorder="1" applyAlignment="1">
      <alignment vertical="center"/>
    </xf>
    <xf numFmtId="0" fontId="106" fillId="0" borderId="0" xfId="0" applyFont="1" applyAlignment="1">
      <alignment horizontal="left" vertical="center"/>
    </xf>
    <xf numFmtId="0" fontId="104" fillId="0" borderId="0" xfId="0" applyFont="1" applyBorder="1" applyAlignment="1">
      <alignment horizontal="center" vertical="center"/>
    </xf>
    <xf numFmtId="0" fontId="17" fillId="6" borderId="10" xfId="0" applyFont="1" applyFill="1" applyBorder="1" applyAlignment="1">
      <alignment horizontal="center" vertical="center"/>
    </xf>
    <xf numFmtId="0" fontId="104" fillId="0" borderId="0" xfId="0" applyFont="1" applyBorder="1" applyAlignment="1">
      <alignment vertical="center"/>
    </xf>
    <xf numFmtId="0" fontId="0" fillId="0" borderId="0" xfId="0" applyFont="1" applyBorder="1" applyAlignment="1">
      <alignment horizontal="left" vertical="center"/>
    </xf>
    <xf numFmtId="0" fontId="109" fillId="0" borderId="0" xfId="0" applyNumberFormat="1" applyFont="1" applyFill="1" applyBorder="1" applyAlignment="1" applyProtection="1">
      <alignment horizontal="left"/>
      <protection/>
    </xf>
    <xf numFmtId="0" fontId="22" fillId="0" borderId="0" xfId="0" applyFont="1" applyAlignment="1">
      <alignment vertical="center"/>
    </xf>
    <xf numFmtId="0" fontId="22" fillId="0" borderId="0" xfId="0" applyFont="1" applyBorder="1" applyAlignment="1">
      <alignment vertical="center" wrapText="1"/>
    </xf>
    <xf numFmtId="0" fontId="107" fillId="0" borderId="0" xfId="0" applyNumberFormat="1" applyFont="1" applyFill="1" applyBorder="1" applyAlignment="1">
      <alignment horizontal="left" vertical="center"/>
    </xf>
    <xf numFmtId="0" fontId="107" fillId="0" borderId="0" xfId="0" applyNumberFormat="1" applyFont="1" applyFill="1" applyBorder="1" applyAlignment="1">
      <alignment horizontal="center" vertical="center"/>
    </xf>
    <xf numFmtId="0" fontId="106" fillId="0" borderId="0" xfId="0" applyNumberFormat="1" applyFont="1" applyFill="1" applyBorder="1" applyAlignment="1">
      <alignment horizontal="center" vertical="center" wrapText="1"/>
    </xf>
    <xf numFmtId="0" fontId="17" fillId="14" borderId="11" xfId="0" applyFont="1" applyFill="1" applyBorder="1" applyAlignment="1">
      <alignment horizontal="center" vertical="center"/>
    </xf>
    <xf numFmtId="0" fontId="108" fillId="0" borderId="0" xfId="0" applyFont="1" applyBorder="1" applyAlignment="1">
      <alignment horizontal="center" vertical="center"/>
    </xf>
    <xf numFmtId="0" fontId="18" fillId="0" borderId="11" xfId="0" applyFont="1" applyBorder="1" applyAlignment="1">
      <alignment horizontal="center" vertical="center" wrapText="1"/>
    </xf>
    <xf numFmtId="0" fontId="109" fillId="0" borderId="0" xfId="0" applyFont="1" applyBorder="1" applyAlignment="1">
      <alignment vertical="center" wrapText="1"/>
    </xf>
    <xf numFmtId="0" fontId="104" fillId="0" borderId="0" xfId="0" applyFont="1" applyBorder="1" applyAlignment="1">
      <alignment horizontal="left" vertical="center"/>
    </xf>
    <xf numFmtId="0" fontId="4" fillId="0" borderId="0" xfId="0" applyFont="1" applyFill="1" applyBorder="1" applyAlignment="1">
      <alignment horizontal="center" vertical="center"/>
    </xf>
    <xf numFmtId="0" fontId="107" fillId="0" borderId="0" xfId="0" applyFont="1" applyFill="1" applyBorder="1" applyAlignment="1">
      <alignment horizontal="center" vertical="center"/>
    </xf>
    <xf numFmtId="0" fontId="107" fillId="0" borderId="0" xfId="0" applyFont="1" applyBorder="1" applyAlignment="1">
      <alignment horizontal="center" vertical="center"/>
    </xf>
    <xf numFmtId="0" fontId="26" fillId="0" borderId="0" xfId="0" applyFont="1" applyAlignment="1">
      <alignment horizontal="left" vertical="center"/>
    </xf>
    <xf numFmtId="0" fontId="27" fillId="0" borderId="0" xfId="0" applyFont="1" applyAlignment="1">
      <alignment horizontal="left" vertical="center"/>
    </xf>
    <xf numFmtId="0" fontId="23" fillId="0" borderId="0" xfId="0" applyFont="1" applyAlignment="1">
      <alignment horizontal="left" vertical="center"/>
    </xf>
    <xf numFmtId="0" fontId="110" fillId="0" borderId="0" xfId="0" applyFont="1" applyAlignment="1">
      <alignment horizontal="left" vertical="center"/>
    </xf>
    <xf numFmtId="0" fontId="107" fillId="0" borderId="0" xfId="0" applyFont="1" applyAlignment="1">
      <alignment horizontal="left" vertical="center"/>
    </xf>
    <xf numFmtId="0" fontId="107" fillId="0" borderId="0" xfId="0" applyFont="1" applyAlignment="1">
      <alignment vertical="center"/>
    </xf>
    <xf numFmtId="0" fontId="4" fillId="0" borderId="0" xfId="0" applyFont="1" applyBorder="1" applyAlignment="1">
      <alignment horizontal="left" vertical="center"/>
    </xf>
    <xf numFmtId="0" fontId="107" fillId="0" borderId="0" xfId="0" applyFont="1" applyBorder="1" applyAlignment="1">
      <alignment horizontal="left" vertical="center"/>
    </xf>
    <xf numFmtId="0" fontId="106" fillId="0" borderId="0" xfId="0" applyFont="1" applyAlignment="1">
      <alignment vertical="center" wrapText="1"/>
    </xf>
    <xf numFmtId="0" fontId="23" fillId="0" borderId="0" xfId="0" applyFont="1" applyBorder="1" applyAlignment="1">
      <alignment horizontal="right" vertical="center"/>
    </xf>
    <xf numFmtId="0" fontId="109" fillId="0" borderId="0" xfId="0" applyFont="1" applyBorder="1" applyAlignment="1">
      <alignment horizontal="center" vertical="center" wrapText="1"/>
    </xf>
    <xf numFmtId="0" fontId="15" fillId="0" borderId="0" xfId="0" applyFont="1" applyAlignment="1">
      <alignment vertical="center" wrapText="1"/>
    </xf>
    <xf numFmtId="0" fontId="104" fillId="0" borderId="26" xfId="0" applyFont="1" applyBorder="1" applyAlignment="1" applyProtection="1">
      <alignment vertical="center" wrapText="1"/>
      <protection locked="0"/>
    </xf>
    <xf numFmtId="0" fontId="10" fillId="0" borderId="11" xfId="0" applyFont="1" applyBorder="1" applyAlignment="1">
      <alignment horizontal="center" vertical="center" wrapText="1"/>
    </xf>
    <xf numFmtId="0" fontId="109" fillId="0" borderId="11" xfId="0" applyFont="1" applyBorder="1" applyAlignment="1" applyProtection="1">
      <alignment horizontal="center" vertical="center"/>
      <protection/>
    </xf>
    <xf numFmtId="0" fontId="104" fillId="0" borderId="11" xfId="0" applyFont="1" applyBorder="1" applyAlignment="1" applyProtection="1">
      <alignment vertical="center" wrapText="1"/>
      <protection locked="0"/>
    </xf>
    <xf numFmtId="0" fontId="28" fillId="0" borderId="11" xfId="0" applyFont="1" applyBorder="1" applyAlignment="1">
      <alignment horizontal="center" vertical="center" wrapText="1"/>
    </xf>
    <xf numFmtId="0" fontId="109" fillId="0" borderId="25" xfId="0" applyFont="1" applyBorder="1" applyAlignment="1" applyProtection="1">
      <alignment horizontal="center" vertical="center"/>
      <protection/>
    </xf>
    <xf numFmtId="0" fontId="109" fillId="0" borderId="26" xfId="0" applyFont="1" applyBorder="1" applyAlignment="1" applyProtection="1">
      <alignment horizontal="center" vertical="center"/>
      <protection/>
    </xf>
    <xf numFmtId="0" fontId="104" fillId="0" borderId="26" xfId="0" applyFont="1" applyBorder="1" applyAlignment="1" applyProtection="1">
      <alignment horizontal="center" vertical="center" wrapText="1"/>
      <protection locked="0"/>
    </xf>
    <xf numFmtId="0" fontId="111" fillId="0" borderId="27" xfId="0" applyFont="1" applyBorder="1" applyAlignment="1">
      <alignment horizontal="center" vertical="center"/>
    </xf>
    <xf numFmtId="0" fontId="109" fillId="0" borderId="11" xfId="0" applyFont="1" applyFill="1" applyBorder="1" applyAlignment="1" applyProtection="1">
      <alignment horizontal="center" vertical="center" wrapText="1"/>
      <protection/>
    </xf>
    <xf numFmtId="0" fontId="4" fillId="0" borderId="0" xfId="0" applyFont="1" applyBorder="1" applyAlignment="1">
      <alignment vertical="center"/>
    </xf>
    <xf numFmtId="0" fontId="4" fillId="0" borderId="0" xfId="0" applyFont="1" applyFill="1" applyBorder="1" applyAlignment="1">
      <alignment horizontal="right" vertical="center" wrapText="1"/>
    </xf>
    <xf numFmtId="0" fontId="107" fillId="0" borderId="0" xfId="0" applyFont="1" applyFill="1" applyBorder="1" applyAlignment="1">
      <alignment horizontal="right" vertical="center" wrapText="1"/>
    </xf>
    <xf numFmtId="0" fontId="107" fillId="0" borderId="0" xfId="0" applyFont="1" applyBorder="1" applyAlignment="1">
      <alignment vertical="center"/>
    </xf>
    <xf numFmtId="0" fontId="107" fillId="0" borderId="0" xfId="0" applyFont="1" applyBorder="1" applyAlignment="1">
      <alignment vertical="center" wrapText="1"/>
    </xf>
    <xf numFmtId="0" fontId="104" fillId="0" borderId="27" xfId="0" applyFont="1" applyBorder="1" applyAlignment="1">
      <alignment horizontal="center" vertical="center" wrapText="1"/>
    </xf>
    <xf numFmtId="0" fontId="104" fillId="0" borderId="27" xfId="0" applyFont="1" applyBorder="1" applyAlignment="1">
      <alignment horizontal="center" vertical="center"/>
    </xf>
    <xf numFmtId="0" fontId="111" fillId="0" borderId="0" xfId="0" applyFont="1" applyFill="1" applyBorder="1" applyAlignment="1" applyProtection="1">
      <alignment horizontal="center" vertical="center" wrapText="1"/>
      <protection locked="0"/>
    </xf>
    <xf numFmtId="0" fontId="97" fillId="0" borderId="0" xfId="0" applyFont="1" applyFill="1" applyBorder="1" applyAlignment="1">
      <alignment horizontal="center" vertical="center"/>
    </xf>
    <xf numFmtId="0" fontId="0" fillId="0" borderId="0" xfId="0" applyFont="1" applyFill="1" applyBorder="1" applyAlignment="1" applyProtection="1">
      <alignment horizontal="center" vertical="center"/>
      <protection locked="0"/>
    </xf>
    <xf numFmtId="0" fontId="111" fillId="0" borderId="0" xfId="0" applyNumberFormat="1" applyFont="1" applyFill="1" applyBorder="1" applyAlignment="1">
      <alignment horizontal="center" vertical="center"/>
    </xf>
    <xf numFmtId="0" fontId="109" fillId="0" borderId="0" xfId="0" applyFont="1" applyBorder="1" applyAlignment="1">
      <alignment horizontal="left" vertical="center"/>
    </xf>
    <xf numFmtId="0" fontId="17" fillId="0" borderId="0" xfId="0" applyFont="1" applyFill="1" applyBorder="1" applyAlignment="1">
      <alignment horizontal="center" vertical="center"/>
    </xf>
    <xf numFmtId="0" fontId="29" fillId="0" borderId="11" xfId="0" applyFont="1" applyBorder="1" applyAlignment="1">
      <alignment horizontal="center" vertical="center" wrapText="1"/>
    </xf>
    <xf numFmtId="0" fontId="14" fillId="0" borderId="11" xfId="0" applyFont="1" applyBorder="1" applyAlignment="1">
      <alignment horizontal="center" vertical="center" wrapText="1"/>
    </xf>
    <xf numFmtId="0" fontId="4" fillId="0" borderId="0" xfId="60" applyFont="1" applyAlignment="1">
      <alignment horizontal="right" vertical="center"/>
      <protection/>
    </xf>
    <xf numFmtId="0" fontId="107" fillId="0" borderId="0" xfId="60" applyFont="1" applyAlignment="1">
      <alignment vertical="center"/>
      <protection/>
    </xf>
    <xf numFmtId="0" fontId="107" fillId="0" borderId="0" xfId="60" applyFont="1" applyFill="1" applyAlignment="1">
      <alignment vertical="center"/>
      <protection/>
    </xf>
    <xf numFmtId="0" fontId="109" fillId="0" borderId="0" xfId="60" applyFont="1" applyBorder="1" applyAlignment="1">
      <alignment horizontal="left" vertical="center" wrapText="1"/>
      <protection/>
    </xf>
    <xf numFmtId="0" fontId="104" fillId="0" borderId="0" xfId="60" applyFont="1" applyFill="1" applyAlignment="1">
      <alignment horizontal="left" vertical="center"/>
      <protection/>
    </xf>
    <xf numFmtId="0" fontId="107" fillId="0" borderId="0" xfId="60" applyFont="1" applyFill="1" applyAlignment="1">
      <alignment horizontal="left" vertical="center" wrapText="1"/>
      <protection/>
    </xf>
    <xf numFmtId="0" fontId="22" fillId="0" borderId="0" xfId="60" applyFont="1" applyFill="1" applyAlignment="1">
      <alignment horizontal="right" vertical="center"/>
      <protection/>
    </xf>
    <xf numFmtId="0" fontId="22" fillId="0" borderId="0" xfId="60" applyFont="1" applyFill="1" applyAlignment="1">
      <alignment horizontal="left" vertical="center" wrapText="1"/>
      <protection/>
    </xf>
    <xf numFmtId="0" fontId="4" fillId="0" borderId="0" xfId="60" applyFont="1" applyAlignment="1">
      <alignment horizontal="left" vertical="center" wrapText="1"/>
      <protection/>
    </xf>
    <xf numFmtId="0" fontId="111" fillId="14" borderId="11" xfId="0" applyFont="1" applyFill="1" applyBorder="1" applyAlignment="1">
      <alignment horizontal="center" vertical="center"/>
    </xf>
    <xf numFmtId="0" fontId="22" fillId="0" borderId="0" xfId="60" applyFont="1" applyAlignment="1">
      <alignment/>
      <protection/>
    </xf>
    <xf numFmtId="0" fontId="103" fillId="0" borderId="11" xfId="60" applyFont="1" applyFill="1" applyBorder="1" applyAlignment="1">
      <alignment horizontal="center" vertical="center"/>
      <protection/>
    </xf>
    <xf numFmtId="0" fontId="103" fillId="0" borderId="11" xfId="60" applyFont="1" applyFill="1" applyBorder="1" applyAlignment="1">
      <alignment horizontal="center" vertical="center" wrapText="1"/>
      <protection/>
    </xf>
    <xf numFmtId="0" fontId="22" fillId="0" borderId="0" xfId="60" applyFont="1" applyAlignment="1" applyProtection="1">
      <alignment/>
      <protection/>
    </xf>
    <xf numFmtId="0" fontId="0" fillId="0" borderId="0" xfId="0" applyBorder="1" applyAlignment="1" applyProtection="1">
      <alignment vertical="center"/>
      <protection/>
    </xf>
    <xf numFmtId="0" fontId="21" fillId="0" borderId="0" xfId="60" applyFont="1" applyAlignment="1">
      <alignment vertical="center"/>
      <protection/>
    </xf>
    <xf numFmtId="0" fontId="4" fillId="0" borderId="0" xfId="60" applyFont="1" applyAlignment="1">
      <alignment vertical="center"/>
      <protection/>
    </xf>
    <xf numFmtId="0" fontId="104" fillId="0" borderId="0" xfId="60" applyFont="1" applyAlignment="1">
      <alignment vertical="center"/>
      <protection/>
    </xf>
    <xf numFmtId="0" fontId="112" fillId="0" borderId="0" xfId="60" applyFont="1" applyAlignment="1">
      <alignment vertical="center"/>
      <protection/>
    </xf>
    <xf numFmtId="0" fontId="4" fillId="0" borderId="11" xfId="60" applyFont="1" applyFill="1" applyBorder="1" applyAlignment="1" applyProtection="1">
      <alignment horizontal="center" vertical="center" wrapText="1"/>
      <protection locked="0"/>
    </xf>
    <xf numFmtId="0" fontId="107" fillId="0" borderId="0" xfId="60" applyFont="1" applyAlignment="1">
      <alignment horizontal="left" vertical="center"/>
      <protection/>
    </xf>
    <xf numFmtId="0" fontId="22" fillId="0" borderId="0" xfId="60" applyFont="1" applyBorder="1" applyAlignment="1">
      <alignment horizontal="left" vertical="center" wrapText="1"/>
      <protection/>
    </xf>
    <xf numFmtId="0" fontId="104" fillId="0" borderId="11" xfId="60" applyFont="1" applyBorder="1" applyAlignment="1">
      <alignment horizontal="center" vertical="center" wrapText="1"/>
      <protection/>
    </xf>
    <xf numFmtId="0" fontId="113" fillId="0" borderId="28" xfId="60" applyFont="1" applyBorder="1" applyAlignment="1">
      <alignment horizontal="left" vertical="center" wrapText="1"/>
      <protection/>
    </xf>
    <xf numFmtId="0" fontId="105" fillId="7" borderId="29" xfId="61" applyFont="1" applyFill="1" applyBorder="1" applyAlignment="1">
      <alignment horizontal="center" vertical="center"/>
      <protection/>
    </xf>
    <xf numFmtId="0" fontId="105" fillId="7" borderId="30" xfId="61" applyFont="1" applyFill="1" applyBorder="1" applyAlignment="1">
      <alignment horizontal="left" vertical="center" wrapText="1"/>
      <protection/>
    </xf>
    <xf numFmtId="0" fontId="105" fillId="0" borderId="18" xfId="61" applyFont="1" applyFill="1" applyBorder="1" applyAlignment="1">
      <alignment horizontal="center" vertical="center"/>
      <protection/>
    </xf>
    <xf numFmtId="0" fontId="105" fillId="0" borderId="22" xfId="61" applyFont="1" applyFill="1" applyBorder="1" applyAlignment="1">
      <alignment horizontal="center" vertical="center"/>
      <protection/>
    </xf>
    <xf numFmtId="0" fontId="105" fillId="0" borderId="29" xfId="61" applyFont="1" applyFill="1" applyBorder="1" applyAlignment="1">
      <alignment horizontal="center" vertical="center"/>
      <protection/>
    </xf>
    <xf numFmtId="0" fontId="105" fillId="7" borderId="31" xfId="61" applyFont="1" applyFill="1" applyBorder="1" applyAlignment="1">
      <alignment horizontal="center" vertical="center" wrapText="1"/>
      <protection/>
    </xf>
    <xf numFmtId="0" fontId="105" fillId="7" borderId="32" xfId="61" applyFont="1" applyFill="1" applyBorder="1" applyAlignment="1">
      <alignment horizontal="center" vertical="center" wrapText="1"/>
      <protection/>
    </xf>
    <xf numFmtId="0" fontId="105" fillId="7" borderId="33" xfId="61" applyFont="1" applyFill="1" applyBorder="1" applyAlignment="1">
      <alignment horizontal="center" vertical="center" wrapText="1"/>
      <protection/>
    </xf>
    <xf numFmtId="0" fontId="105" fillId="7" borderId="34" xfId="61" applyFont="1" applyFill="1" applyBorder="1" applyAlignment="1">
      <alignment horizontal="center" vertical="center" wrapText="1"/>
      <protection/>
    </xf>
    <xf numFmtId="0" fontId="104" fillId="0" borderId="0" xfId="0" applyFont="1" applyAlignment="1">
      <alignment vertical="center"/>
    </xf>
    <xf numFmtId="0" fontId="104" fillId="0" borderId="11" xfId="60" applyFont="1" applyBorder="1" applyAlignment="1">
      <alignment horizontal="left" vertical="center" wrapText="1"/>
      <protection/>
    </xf>
    <xf numFmtId="0" fontId="105" fillId="0" borderId="0" xfId="61" applyFont="1" applyFill="1" applyBorder="1" applyAlignment="1">
      <alignment horizontal="center" vertical="center"/>
      <protection/>
    </xf>
    <xf numFmtId="0" fontId="114" fillId="0" borderId="11" xfId="61" applyFont="1" applyBorder="1" applyAlignment="1">
      <alignment horizontal="left" vertical="center" wrapText="1"/>
      <protection/>
    </xf>
    <xf numFmtId="0" fontId="114" fillId="0" borderId="27" xfId="61" applyFont="1" applyBorder="1" applyAlignment="1">
      <alignment vertical="center" wrapText="1"/>
      <protection/>
    </xf>
    <xf numFmtId="0" fontId="8" fillId="0" borderId="24" xfId="60" applyFont="1" applyFill="1" applyBorder="1" applyAlignment="1">
      <alignment horizontal="right" vertical="center"/>
      <protection/>
    </xf>
    <xf numFmtId="0" fontId="115" fillId="0" borderId="0" xfId="0" applyFont="1" applyFill="1" applyBorder="1" applyAlignment="1">
      <alignment horizontal="center" vertical="center"/>
    </xf>
    <xf numFmtId="0" fontId="103" fillId="0" borderId="0" xfId="60" applyFont="1" applyAlignment="1">
      <alignment vertical="center"/>
      <protection/>
    </xf>
    <xf numFmtId="0" fontId="17" fillId="2" borderId="11" xfId="0" applyFont="1" applyFill="1" applyBorder="1" applyAlignment="1">
      <alignment horizontal="center" vertical="center" wrapText="1"/>
    </xf>
    <xf numFmtId="0" fontId="105" fillId="0" borderId="11" xfId="61" applyFont="1" applyBorder="1" applyAlignment="1">
      <alignment vertical="center"/>
      <protection/>
    </xf>
    <xf numFmtId="0" fontId="104" fillId="0" borderId="0" xfId="0" applyFont="1" applyBorder="1" applyAlignment="1">
      <alignment vertical="center"/>
    </xf>
    <xf numFmtId="0" fontId="107" fillId="0" borderId="0" xfId="60" applyFont="1" applyAlignment="1">
      <alignment vertical="center"/>
      <protection/>
    </xf>
    <xf numFmtId="176" fontId="29" fillId="2" borderId="11" xfId="60" applyNumberFormat="1" applyFont="1" applyFill="1" applyBorder="1" applyAlignment="1">
      <alignment horizontal="center" vertical="center" wrapText="1"/>
      <protection/>
    </xf>
    <xf numFmtId="176" fontId="17" fillId="2" borderId="11" xfId="60" applyNumberFormat="1" applyFont="1" applyFill="1" applyBorder="1" applyAlignment="1">
      <alignment horizontal="center" vertical="center" wrapText="1"/>
      <protection/>
    </xf>
    <xf numFmtId="0" fontId="114" fillId="0" borderId="11" xfId="61" applyFont="1" applyBorder="1" applyAlignment="1">
      <alignment horizontal="left" vertical="center" wrapText="1"/>
      <protection/>
    </xf>
    <xf numFmtId="0" fontId="111" fillId="2" borderId="10" xfId="60" applyFont="1" applyFill="1" applyBorder="1" applyAlignment="1">
      <alignment horizontal="center" vertical="center"/>
      <protection/>
    </xf>
    <xf numFmtId="0" fontId="109" fillId="0" borderId="0" xfId="0" applyFont="1" applyBorder="1" applyAlignment="1">
      <alignment vertical="center" wrapText="1"/>
    </xf>
    <xf numFmtId="0" fontId="116" fillId="0" borderId="0" xfId="0" applyFont="1" applyFill="1" applyBorder="1" applyAlignment="1">
      <alignment horizontal="center" vertical="center"/>
    </xf>
    <xf numFmtId="0" fontId="109" fillId="0" borderId="28" xfId="0" applyFont="1" applyBorder="1" applyAlignment="1" applyProtection="1">
      <alignment horizontal="center" vertical="center"/>
      <protection/>
    </xf>
    <xf numFmtId="0" fontId="109" fillId="0" borderId="10" xfId="0" applyFont="1" applyFill="1" applyBorder="1" applyAlignment="1" applyProtection="1">
      <alignment horizontal="center" vertical="center" wrapText="1"/>
      <protection/>
    </xf>
    <xf numFmtId="0" fontId="109" fillId="0" borderId="11" xfId="0" applyFont="1" applyBorder="1" applyAlignment="1" applyProtection="1">
      <alignment horizontal="center" vertical="center" wrapText="1"/>
      <protection/>
    </xf>
    <xf numFmtId="0" fontId="109" fillId="0" borderId="10" xfId="0" applyFont="1" applyBorder="1" applyAlignment="1" applyProtection="1">
      <alignment horizontal="center" vertical="center" wrapText="1"/>
      <protection/>
    </xf>
    <xf numFmtId="0" fontId="109" fillId="0" borderId="25" xfId="0" applyFont="1" applyBorder="1" applyAlignment="1" applyProtection="1">
      <alignment horizontal="center" vertical="center" wrapText="1"/>
      <protection/>
    </xf>
    <xf numFmtId="0" fontId="109" fillId="0" borderId="35" xfId="0" applyFont="1" applyBorder="1" applyAlignment="1" applyProtection="1">
      <alignment horizontal="center" vertical="center" wrapText="1"/>
      <protection/>
    </xf>
    <xf numFmtId="0" fontId="109" fillId="0" borderId="26" xfId="0" applyFont="1" applyBorder="1" applyAlignment="1" applyProtection="1">
      <alignment horizontal="center" vertical="center" wrapText="1"/>
      <protection/>
    </xf>
    <xf numFmtId="0" fontId="109" fillId="0" borderId="28" xfId="0" applyFont="1" applyBorder="1" applyAlignment="1" applyProtection="1">
      <alignment horizontal="center" vertical="center" wrapText="1"/>
      <protection/>
    </xf>
    <xf numFmtId="0" fontId="112" fillId="0" borderId="26" xfId="0" applyFont="1" applyBorder="1" applyAlignment="1">
      <alignment horizontal="center" vertical="center" wrapText="1"/>
    </xf>
    <xf numFmtId="0" fontId="112" fillId="0" borderId="27" xfId="0" applyFont="1" applyBorder="1" applyAlignment="1">
      <alignment horizontal="center" vertical="center" wrapText="1"/>
    </xf>
    <xf numFmtId="0" fontId="103" fillId="0" borderId="0" xfId="60" applyFont="1" applyAlignment="1">
      <alignment horizontal="left" vertical="center" wrapText="1"/>
      <protection/>
    </xf>
    <xf numFmtId="49" fontId="103" fillId="0" borderId="0" xfId="60" applyNumberFormat="1" applyFont="1" applyAlignment="1">
      <alignment horizontal="left" vertical="center"/>
      <protection/>
    </xf>
    <xf numFmtId="0" fontId="2" fillId="33" borderId="0" xfId="60" applyFont="1" applyFill="1" applyAlignment="1" applyProtection="1">
      <alignment vertical="center"/>
      <protection/>
    </xf>
    <xf numFmtId="0" fontId="13" fillId="33" borderId="11" xfId="60" applyFont="1" applyFill="1" applyBorder="1" applyAlignment="1" applyProtection="1">
      <alignment vertical="center" wrapText="1"/>
      <protection/>
    </xf>
    <xf numFmtId="0" fontId="32" fillId="2" borderId="11" xfId="60" applyFont="1" applyFill="1" applyBorder="1" applyAlignment="1">
      <alignment horizontal="center" vertical="center"/>
      <protection/>
    </xf>
    <xf numFmtId="0" fontId="104" fillId="0" borderId="10" xfId="60" applyFont="1" applyBorder="1" applyAlignment="1">
      <alignment horizontal="center" vertical="center" wrapText="1"/>
      <protection/>
    </xf>
    <xf numFmtId="0" fontId="104" fillId="0" borderId="36" xfId="60" applyFont="1" applyBorder="1" applyAlignment="1">
      <alignment horizontal="center" vertical="center" wrapText="1"/>
      <protection/>
    </xf>
    <xf numFmtId="180" fontId="104" fillId="0" borderId="36" xfId="60" applyNumberFormat="1" applyFont="1" applyBorder="1" applyAlignment="1">
      <alignment horizontal="center" vertical="center" wrapText="1"/>
      <protection/>
    </xf>
    <xf numFmtId="0" fontId="104" fillId="0" borderId="11" xfId="0" applyFont="1" applyBorder="1" applyAlignment="1">
      <alignment horizontal="center" vertical="center" wrapText="1"/>
    </xf>
    <xf numFmtId="0" fontId="104" fillId="0" borderId="11" xfId="0" applyFont="1" applyBorder="1" applyAlignment="1">
      <alignment vertical="center" wrapText="1"/>
    </xf>
    <xf numFmtId="0" fontId="104" fillId="0" borderId="11" xfId="0" applyFont="1" applyBorder="1" applyAlignment="1" applyProtection="1">
      <alignment horizontal="center" vertical="center" wrapText="1"/>
      <protection locked="0"/>
    </xf>
    <xf numFmtId="0" fontId="104" fillId="34" borderId="28" xfId="0" applyFont="1" applyFill="1" applyBorder="1" applyAlignment="1">
      <alignment vertical="center" wrapText="1"/>
    </xf>
    <xf numFmtId="0" fontId="104" fillId="34" borderId="37" xfId="0" applyFont="1" applyFill="1" applyBorder="1" applyAlignment="1">
      <alignment vertical="center" wrapText="1"/>
    </xf>
    <xf numFmtId="0" fontId="104" fillId="34" borderId="38" xfId="0" applyFont="1" applyFill="1" applyBorder="1" applyAlignment="1">
      <alignment vertical="center" wrapText="1"/>
    </xf>
    <xf numFmtId="0" fontId="104" fillId="34" borderId="39" xfId="0" applyFont="1" applyFill="1" applyBorder="1" applyAlignment="1">
      <alignment vertical="center" wrapText="1"/>
    </xf>
    <xf numFmtId="0" fontId="104" fillId="34" borderId="35" xfId="0" applyFont="1" applyFill="1" applyBorder="1" applyAlignment="1">
      <alignment vertical="center" wrapText="1"/>
    </xf>
    <xf numFmtId="0" fontId="23" fillId="0" borderId="0" xfId="61" applyFont="1" applyAlignment="1" applyProtection="1">
      <alignment horizontal="center" vertical="center" wrapText="1"/>
      <protection/>
    </xf>
    <xf numFmtId="0" fontId="106" fillId="0" borderId="0" xfId="61" applyFont="1" applyAlignment="1" applyProtection="1">
      <alignment vertical="center" wrapText="1"/>
      <protection/>
    </xf>
    <xf numFmtId="0" fontId="4" fillId="0" borderId="11" xfId="61" applyFont="1" applyBorder="1" applyAlignment="1" applyProtection="1">
      <alignment horizontal="center" vertical="center" wrapText="1"/>
      <protection locked="0"/>
    </xf>
    <xf numFmtId="0" fontId="4" fillId="0" borderId="25" xfId="61" applyFont="1" applyFill="1" applyBorder="1" applyAlignment="1" applyProtection="1">
      <alignment horizontal="center" vertical="center" wrapText="1"/>
      <protection/>
    </xf>
    <xf numFmtId="0" fontId="4" fillId="0" borderId="26" xfId="61" applyFont="1" applyBorder="1" applyAlignment="1" applyProtection="1">
      <alignment horizontal="center" vertical="center" wrapText="1"/>
      <protection locked="0"/>
    </xf>
    <xf numFmtId="0" fontId="4" fillId="0" borderId="0" xfId="61" applyFont="1" applyBorder="1" applyAlignment="1" applyProtection="1">
      <alignment horizontal="center" vertical="center" wrapText="1"/>
      <protection/>
    </xf>
    <xf numFmtId="0" fontId="106" fillId="0" borderId="0" xfId="61" applyFont="1" applyAlignment="1">
      <alignment vertical="center" wrapText="1"/>
      <protection/>
    </xf>
    <xf numFmtId="0" fontId="18" fillId="0" borderId="11" xfId="61" applyFont="1" applyBorder="1" applyAlignment="1" applyProtection="1">
      <alignment horizontal="left" vertical="center" wrapText="1" indent="1"/>
      <protection locked="0"/>
    </xf>
    <xf numFmtId="0" fontId="107" fillId="0" borderId="0" xfId="0" applyFont="1" applyBorder="1" applyAlignment="1">
      <alignment horizontal="left" vertical="center" wrapText="1"/>
    </xf>
    <xf numFmtId="0" fontId="107" fillId="0" borderId="0" xfId="0" applyFont="1" applyBorder="1" applyAlignment="1">
      <alignment horizontal="center" vertical="center" wrapText="1"/>
    </xf>
    <xf numFmtId="0" fontId="113" fillId="0" borderId="11" xfId="60" applyFont="1" applyBorder="1" applyAlignment="1" applyProtection="1">
      <alignment horizontal="center" vertical="center" wrapText="1"/>
      <protection locked="0"/>
    </xf>
    <xf numFmtId="176" fontId="111" fillId="2" borderId="36" xfId="60" applyNumberFormat="1" applyFont="1" applyFill="1" applyBorder="1" applyAlignment="1">
      <alignment horizontal="center" vertical="center" wrapText="1"/>
      <protection/>
    </xf>
    <xf numFmtId="0" fontId="108" fillId="2" borderId="36" xfId="0" applyFont="1" applyFill="1" applyBorder="1" applyAlignment="1">
      <alignment vertical="center" wrapText="1"/>
    </xf>
    <xf numFmtId="176" fontId="117" fillId="2" borderId="36" xfId="60" applyNumberFormat="1" applyFont="1" applyFill="1" applyBorder="1" applyAlignment="1">
      <alignment horizontal="left" vertical="center" wrapText="1"/>
      <protection/>
    </xf>
    <xf numFmtId="176" fontId="117" fillId="2" borderId="27" xfId="60" applyNumberFormat="1" applyFont="1" applyFill="1" applyBorder="1" applyAlignment="1">
      <alignment horizontal="left" vertical="center" wrapText="1"/>
      <protection/>
    </xf>
    <xf numFmtId="0" fontId="4" fillId="0" borderId="0" xfId="60" applyFont="1" applyAlignment="1">
      <alignment vertical="center" wrapText="1"/>
      <protection/>
    </xf>
    <xf numFmtId="176" fontId="17" fillId="2" borderId="36" xfId="60" applyNumberFormat="1" applyFont="1" applyFill="1" applyBorder="1" applyAlignment="1">
      <alignment horizontal="center" vertical="center" wrapText="1"/>
      <protection/>
    </xf>
    <xf numFmtId="0" fontId="118" fillId="2" borderId="36" xfId="0" applyFont="1" applyFill="1" applyBorder="1" applyAlignment="1">
      <alignment vertical="center" wrapText="1"/>
    </xf>
    <xf numFmtId="176" fontId="29" fillId="2" borderId="36" xfId="60" applyNumberFormat="1" applyFont="1" applyFill="1" applyBorder="1" applyAlignment="1">
      <alignment horizontal="left" vertical="center" wrapText="1"/>
      <protection/>
    </xf>
    <xf numFmtId="176" fontId="29" fillId="2" borderId="27" xfId="60" applyNumberFormat="1" applyFont="1" applyFill="1" applyBorder="1" applyAlignment="1">
      <alignment horizontal="left" vertical="center" wrapText="1"/>
      <protection/>
    </xf>
    <xf numFmtId="0" fontId="9" fillId="0" borderId="11" xfId="60" applyFont="1" applyBorder="1" applyAlignment="1" applyProtection="1">
      <alignment horizontal="center" vertical="center"/>
      <protection/>
    </xf>
    <xf numFmtId="0" fontId="0" fillId="0" borderId="11" xfId="0" applyBorder="1" applyAlignment="1">
      <alignment vertical="center" wrapText="1"/>
    </xf>
    <xf numFmtId="0" fontId="0" fillId="35" borderId="11" xfId="0" applyFill="1" applyBorder="1" applyAlignment="1">
      <alignment vertical="center"/>
    </xf>
    <xf numFmtId="0" fontId="0" fillId="0" borderId="11" xfId="0" applyBorder="1" applyAlignment="1">
      <alignment horizontal="right" vertical="center"/>
    </xf>
    <xf numFmtId="0" fontId="6" fillId="0" borderId="0" xfId="60" applyFont="1" applyFill="1" applyBorder="1" applyAlignment="1">
      <alignment horizontal="center" vertical="center"/>
      <protection/>
    </xf>
    <xf numFmtId="0" fontId="9" fillId="0" borderId="0" xfId="60" applyFont="1" applyAlignment="1">
      <alignment horizontal="left" vertical="center"/>
      <protection/>
    </xf>
    <xf numFmtId="176" fontId="2" fillId="0" borderId="10" xfId="60" applyNumberFormat="1" applyFont="1" applyFill="1" applyBorder="1" applyAlignment="1" applyProtection="1">
      <alignment horizontal="left" vertical="center" indent="2"/>
      <protection locked="0"/>
    </xf>
    <xf numFmtId="176" fontId="119" fillId="0" borderId="27" xfId="61" applyNumberFormat="1" applyFont="1" applyBorder="1" applyAlignment="1" applyProtection="1">
      <alignment horizontal="left" vertical="center" indent="2"/>
      <protection locked="0"/>
    </xf>
    <xf numFmtId="31" fontId="2" fillId="0" borderId="10" xfId="60" applyNumberFormat="1" applyFont="1" applyFill="1" applyBorder="1" applyAlignment="1" applyProtection="1">
      <alignment horizontal="left" vertical="center" indent="2"/>
      <protection locked="0"/>
    </xf>
    <xf numFmtId="0" fontId="119" fillId="0" borderId="27" xfId="61" applyFont="1" applyBorder="1" applyAlignment="1" applyProtection="1">
      <alignment horizontal="left" vertical="center" indent="2"/>
      <protection locked="0"/>
    </xf>
    <xf numFmtId="0" fontId="9" fillId="0" borderId="11" xfId="60" applyFont="1" applyBorder="1" applyAlignment="1" applyProtection="1">
      <alignment horizontal="left" vertical="center" wrapText="1"/>
      <protection/>
    </xf>
    <xf numFmtId="0" fontId="9" fillId="0" borderId="11" xfId="60" applyFont="1" applyBorder="1" applyAlignment="1" applyProtection="1">
      <alignment horizontal="left" vertical="center"/>
      <protection/>
    </xf>
    <xf numFmtId="0" fontId="2" fillId="0" borderId="35" xfId="60" applyFont="1" applyFill="1" applyBorder="1" applyAlignment="1" applyProtection="1">
      <alignment horizontal="left" vertical="center" indent="2"/>
      <protection locked="0"/>
    </xf>
    <xf numFmtId="0" fontId="2" fillId="0" borderId="40" xfId="60" applyFont="1" applyFill="1" applyBorder="1" applyAlignment="1" applyProtection="1">
      <alignment horizontal="left" vertical="center" indent="2"/>
      <protection locked="0"/>
    </xf>
    <xf numFmtId="0" fontId="11" fillId="0" borderId="24" xfId="60" applyFont="1" applyFill="1" applyBorder="1" applyAlignment="1" applyProtection="1">
      <alignment horizontal="left" vertical="center" indent="1"/>
      <protection locked="0"/>
    </xf>
    <xf numFmtId="0" fontId="120" fillId="0" borderId="24" xfId="60" applyFont="1" applyBorder="1" applyAlignment="1" applyProtection="1">
      <alignment horizontal="left" vertical="center" indent="1"/>
      <protection locked="0"/>
    </xf>
    <xf numFmtId="0" fontId="2" fillId="0" borderId="0" xfId="60" applyFont="1" applyAlignment="1">
      <alignment horizontal="left" vertical="center" wrapText="1"/>
      <protection/>
    </xf>
    <xf numFmtId="0" fontId="9" fillId="0" borderId="20" xfId="60" applyFont="1" applyBorder="1" applyAlignment="1">
      <alignment horizontal="center" vertical="center"/>
      <protection/>
    </xf>
    <xf numFmtId="0" fontId="9" fillId="0" borderId="11" xfId="60" applyFont="1" applyBorder="1" applyAlignment="1" applyProtection="1">
      <alignment vertical="center" wrapText="1"/>
      <protection/>
    </xf>
    <xf numFmtId="0" fontId="9" fillId="0" borderId="11" xfId="60" applyFont="1" applyBorder="1" applyAlignment="1" applyProtection="1">
      <alignment vertical="center"/>
      <protection/>
    </xf>
    <xf numFmtId="0" fontId="104" fillId="0" borderId="0" xfId="0" applyFont="1" applyAlignment="1">
      <alignment vertical="center"/>
    </xf>
    <xf numFmtId="0" fontId="0" fillId="0" borderId="0" xfId="0" applyAlignment="1">
      <alignment vertical="center"/>
    </xf>
    <xf numFmtId="0" fontId="107" fillId="0" borderId="0" xfId="0" applyFont="1" applyFill="1" applyAlignment="1">
      <alignment vertical="center"/>
    </xf>
    <xf numFmtId="0" fontId="106" fillId="0" borderId="0" xfId="0" applyFont="1" applyAlignment="1">
      <alignment vertical="center"/>
    </xf>
    <xf numFmtId="0" fontId="12" fillId="0" borderId="0" xfId="0" applyFont="1" applyFill="1" applyBorder="1" applyAlignment="1">
      <alignment horizontal="center" vertical="center"/>
    </xf>
    <xf numFmtId="0" fontId="104" fillId="0" borderId="26" xfId="0" applyFont="1" applyBorder="1" applyAlignment="1">
      <alignment vertical="center" wrapText="1"/>
    </xf>
    <xf numFmtId="0" fontId="104" fillId="0" borderId="25" xfId="0" applyFont="1" applyBorder="1" applyAlignment="1">
      <alignment vertical="center" wrapText="1"/>
    </xf>
    <xf numFmtId="0" fontId="104" fillId="0" borderId="26" xfId="0" applyFont="1" applyBorder="1" applyAlignment="1">
      <alignment horizontal="center" vertical="center" wrapText="1"/>
    </xf>
    <xf numFmtId="0" fontId="104" fillId="0" borderId="25" xfId="0" applyFont="1" applyBorder="1" applyAlignment="1">
      <alignment horizontal="center" vertical="center" wrapText="1"/>
    </xf>
    <xf numFmtId="0" fontId="104" fillId="0" borderId="11" xfId="0" applyFont="1"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176" fontId="18" fillId="0" borderId="10" xfId="0" applyNumberFormat="1" applyFont="1" applyFill="1" applyBorder="1" applyAlignment="1" applyProtection="1">
      <alignment horizontal="center" vertical="center"/>
      <protection locked="0"/>
    </xf>
    <xf numFmtId="0" fontId="0" fillId="0" borderId="27" xfId="0" applyBorder="1" applyAlignment="1" applyProtection="1">
      <alignment vertical="center"/>
      <protection locked="0"/>
    </xf>
    <xf numFmtId="0" fontId="18" fillId="0" borderId="10" xfId="0" applyFont="1" applyFill="1" applyBorder="1" applyAlignment="1" applyProtection="1">
      <alignment horizontal="center" vertical="center" wrapText="1"/>
      <protection/>
    </xf>
    <xf numFmtId="0" fontId="0" fillId="0" borderId="27" xfId="0" applyBorder="1" applyAlignment="1">
      <alignment vertical="center" wrapText="1"/>
    </xf>
    <xf numFmtId="0" fontId="18" fillId="0" borderId="10" xfId="0" applyFont="1" applyFill="1" applyBorder="1" applyAlignment="1" applyProtection="1">
      <alignment horizontal="center" vertical="center"/>
      <protection/>
    </xf>
    <xf numFmtId="0" fontId="0" fillId="0" borderId="27" xfId="0" applyBorder="1" applyAlignment="1">
      <alignment vertical="center"/>
    </xf>
    <xf numFmtId="0" fontId="104" fillId="0" borderId="11" xfId="0" applyFont="1" applyBorder="1" applyAlignment="1">
      <alignment horizontal="center" vertical="center" wrapText="1"/>
    </xf>
    <xf numFmtId="0" fontId="0" fillId="0" borderId="11" xfId="0" applyBorder="1" applyAlignment="1">
      <alignment horizontal="center" vertical="center" wrapText="1"/>
    </xf>
    <xf numFmtId="0" fontId="18" fillId="0" borderId="11" xfId="0" applyFont="1" applyBorder="1" applyAlignment="1">
      <alignment vertical="center" wrapText="1"/>
    </xf>
    <xf numFmtId="0" fontId="119" fillId="0" borderId="11" xfId="0" applyFont="1" applyBorder="1" applyAlignment="1">
      <alignment vertical="center" wrapText="1"/>
    </xf>
    <xf numFmtId="0" fontId="104" fillId="0" borderId="11" xfId="0" applyFont="1" applyBorder="1" applyAlignment="1">
      <alignment vertical="center" wrapText="1"/>
    </xf>
    <xf numFmtId="0" fontId="0" fillId="0" borderId="11" xfId="0" applyBorder="1" applyAlignment="1">
      <alignment vertical="center" wrapText="1"/>
    </xf>
    <xf numFmtId="0" fontId="111" fillId="0" borderId="11" xfId="0" applyFont="1" applyBorder="1" applyAlignment="1">
      <alignment vertical="center" wrapText="1"/>
    </xf>
    <xf numFmtId="0" fontId="97" fillId="0" borderId="11" xfId="0" applyFont="1" applyBorder="1" applyAlignment="1">
      <alignment vertical="center" wrapText="1"/>
    </xf>
    <xf numFmtId="0" fontId="0" fillId="0" borderId="11" xfId="0" applyBorder="1" applyAlignment="1" applyProtection="1">
      <alignment vertical="center" wrapText="1"/>
      <protection locked="0"/>
    </xf>
    <xf numFmtId="0" fontId="0" fillId="0" borderId="41" xfId="0" applyBorder="1" applyAlignment="1">
      <alignment horizontal="center" vertical="center" wrapText="1"/>
    </xf>
    <xf numFmtId="0" fontId="0" fillId="0" borderId="25" xfId="0" applyBorder="1" applyAlignment="1">
      <alignment horizontal="center" vertical="center" wrapText="1"/>
    </xf>
    <xf numFmtId="0" fontId="18" fillId="0" borderId="11" xfId="0" applyFont="1" applyBorder="1" applyAlignment="1">
      <alignment horizontal="center" vertical="center" wrapText="1"/>
    </xf>
    <xf numFmtId="0" fontId="119" fillId="0" borderId="11" xfId="0" applyFont="1" applyBorder="1" applyAlignment="1">
      <alignment horizontal="center" vertical="center" wrapText="1"/>
    </xf>
    <xf numFmtId="0" fontId="21" fillId="0" borderId="0" xfId="0" applyFont="1" applyFill="1" applyBorder="1" applyAlignment="1">
      <alignment horizontal="right" vertical="center"/>
    </xf>
    <xf numFmtId="0" fontId="121" fillId="0" borderId="24" xfId="0" applyFont="1" applyBorder="1" applyAlignment="1">
      <alignment vertical="center"/>
    </xf>
    <xf numFmtId="0" fontId="22" fillId="0" borderId="0" xfId="0" applyFont="1" applyBorder="1" applyAlignment="1" applyProtection="1">
      <alignment vertical="center" wrapText="1"/>
      <protection locked="0"/>
    </xf>
    <xf numFmtId="0" fontId="122" fillId="0" borderId="0" xfId="0" applyFont="1" applyAlignment="1">
      <alignment vertical="center" wrapText="1"/>
    </xf>
    <xf numFmtId="0" fontId="122" fillId="0" borderId="24" xfId="0" applyFont="1" applyBorder="1" applyAlignment="1">
      <alignment vertical="center" wrapText="1"/>
    </xf>
    <xf numFmtId="0" fontId="2" fillId="0" borderId="28" xfId="0" applyFont="1" applyFill="1" applyBorder="1" applyAlignment="1" applyProtection="1">
      <alignment vertical="center" wrapText="1"/>
      <protection locked="0"/>
    </xf>
    <xf numFmtId="0" fontId="0" fillId="0" borderId="20" xfId="0" applyBorder="1" applyAlignment="1" applyProtection="1">
      <alignment vertical="center" wrapText="1"/>
      <protection locked="0"/>
    </xf>
    <xf numFmtId="0" fontId="0" fillId="0" borderId="37" xfId="0" applyBorder="1" applyAlignment="1" applyProtection="1">
      <alignment vertical="center" wrapText="1"/>
      <protection locked="0"/>
    </xf>
    <xf numFmtId="0" fontId="0" fillId="0" borderId="35" xfId="0" applyBorder="1" applyAlignment="1" applyProtection="1">
      <alignment vertical="center" wrapText="1"/>
      <protection locked="0"/>
    </xf>
    <xf numFmtId="0" fontId="0" fillId="0" borderId="24" xfId="0" applyBorder="1" applyAlignment="1" applyProtection="1">
      <alignment vertical="center" wrapText="1"/>
      <protection locked="0"/>
    </xf>
    <xf numFmtId="0" fontId="0" fillId="0" borderId="40" xfId="0" applyBorder="1" applyAlignment="1" applyProtection="1">
      <alignment vertical="center" wrapText="1"/>
      <protection locked="0"/>
    </xf>
    <xf numFmtId="0" fontId="17" fillId="2" borderId="10" xfId="0" applyFont="1" applyFill="1" applyBorder="1" applyAlignment="1">
      <alignment horizontal="center" vertical="center"/>
    </xf>
    <xf numFmtId="0" fontId="123" fillId="0" borderId="36" xfId="0" applyFont="1" applyBorder="1" applyAlignment="1">
      <alignment vertical="center"/>
    </xf>
    <xf numFmtId="0" fontId="18" fillId="0" borderId="0" xfId="0" applyFont="1" applyFill="1" applyBorder="1" applyAlignment="1" applyProtection="1">
      <alignment horizontal="center" vertical="center"/>
      <protection locked="0"/>
    </xf>
    <xf numFmtId="0" fontId="0" fillId="0" borderId="0" xfId="0" applyFill="1" applyBorder="1" applyAlignment="1" applyProtection="1">
      <alignment vertical="center"/>
      <protection locked="0"/>
    </xf>
    <xf numFmtId="0" fontId="4" fillId="0" borderId="10" xfId="61" applyNumberFormat="1" applyFont="1" applyFill="1" applyBorder="1" applyAlignment="1" applyProtection="1">
      <alignment horizontal="center" vertical="center"/>
      <protection locked="0"/>
    </xf>
    <xf numFmtId="0" fontId="0" fillId="0" borderId="36" xfId="0" applyBorder="1" applyAlignment="1" applyProtection="1">
      <alignment vertical="center"/>
      <protection locked="0"/>
    </xf>
    <xf numFmtId="0" fontId="104" fillId="0" borderId="26" xfId="61" applyFont="1" applyBorder="1" applyAlignment="1" applyProtection="1">
      <alignment vertical="center" wrapText="1"/>
      <protection locked="0"/>
    </xf>
    <xf numFmtId="0" fontId="106" fillId="0" borderId="41" xfId="61" applyFont="1" applyBorder="1" applyAlignment="1" applyProtection="1">
      <alignment vertical="center" wrapText="1"/>
      <protection locked="0"/>
    </xf>
    <xf numFmtId="0" fontId="106" fillId="0" borderId="25" xfId="61" applyFont="1" applyBorder="1" applyAlignment="1" applyProtection="1">
      <alignment vertical="center" wrapText="1"/>
      <protection locked="0"/>
    </xf>
    <xf numFmtId="0" fontId="19" fillId="0" borderId="0" xfId="61" applyFont="1" applyFill="1" applyBorder="1" applyAlignment="1" applyProtection="1">
      <alignment horizontal="center" vertical="center"/>
      <protection/>
    </xf>
    <xf numFmtId="0" fontId="17" fillId="6" borderId="10" xfId="61" applyFont="1" applyFill="1" applyBorder="1" applyAlignment="1" applyProtection="1">
      <alignment horizontal="center" vertical="center"/>
      <protection/>
    </xf>
    <xf numFmtId="0" fontId="17" fillId="6" borderId="36" xfId="61" applyFont="1" applyFill="1" applyBorder="1" applyAlignment="1" applyProtection="1">
      <alignment horizontal="center" vertical="center"/>
      <protection/>
    </xf>
    <xf numFmtId="0" fontId="17" fillId="6" borderId="27" xfId="61" applyFont="1" applyFill="1" applyBorder="1" applyAlignment="1" applyProtection="1">
      <alignment horizontal="center" vertical="center"/>
      <protection/>
    </xf>
    <xf numFmtId="0" fontId="17" fillId="8" borderId="10" xfId="61" applyFont="1" applyFill="1" applyBorder="1" applyAlignment="1" applyProtection="1">
      <alignment horizontal="center" vertical="center"/>
      <protection/>
    </xf>
    <xf numFmtId="0" fontId="0" fillId="0" borderId="36" xfId="0" applyBorder="1" applyAlignment="1">
      <alignment vertical="center"/>
    </xf>
    <xf numFmtId="0" fontId="4" fillId="35" borderId="11" xfId="61" applyFont="1" applyFill="1" applyBorder="1" applyAlignment="1" applyProtection="1">
      <alignment horizontal="center" vertical="center" wrapText="1"/>
      <protection locked="0"/>
    </xf>
    <xf numFmtId="0" fontId="4" fillId="35" borderId="11" xfId="61" applyFont="1" applyFill="1" applyBorder="1" applyAlignment="1" applyProtection="1">
      <alignment vertical="center" wrapText="1"/>
      <protection locked="0"/>
    </xf>
    <xf numFmtId="0" fontId="15" fillId="35" borderId="11" xfId="61" applyFont="1" applyFill="1" applyBorder="1" applyAlignment="1" applyProtection="1">
      <alignment vertical="center" wrapText="1"/>
      <protection locked="0"/>
    </xf>
    <xf numFmtId="0" fontId="21" fillId="0" borderId="0" xfId="61" applyFont="1" applyBorder="1" applyAlignment="1" applyProtection="1">
      <alignment horizontal="right" vertical="center"/>
      <protection/>
    </xf>
    <xf numFmtId="0" fontId="14" fillId="0" borderId="24" xfId="61" applyFont="1" applyBorder="1" applyAlignment="1" applyProtection="1">
      <alignment horizontal="right" vertical="center"/>
      <protection/>
    </xf>
    <xf numFmtId="0" fontId="22" fillId="0" borderId="0" xfId="61" applyFont="1" applyBorder="1" applyAlignment="1" applyProtection="1">
      <alignment horizontal="left" vertical="center" wrapText="1"/>
      <protection/>
    </xf>
    <xf numFmtId="0" fontId="15" fillId="0" borderId="0" xfId="61" applyFont="1" applyBorder="1" applyAlignment="1" applyProtection="1">
      <alignment horizontal="left" vertical="center"/>
      <protection/>
    </xf>
    <xf numFmtId="0" fontId="15" fillId="0" borderId="24" xfId="61" applyFont="1" applyBorder="1" applyAlignment="1" applyProtection="1">
      <alignment horizontal="left" vertical="center"/>
      <protection/>
    </xf>
    <xf numFmtId="0" fontId="4" fillId="35" borderId="11" xfId="61" applyFont="1" applyFill="1" applyBorder="1" applyAlignment="1" applyProtection="1">
      <alignment horizontal="left" vertical="center" wrapText="1"/>
      <protection locked="0"/>
    </xf>
    <xf numFmtId="0" fontId="26" fillId="0" borderId="0" xfId="61" applyFont="1" applyAlignment="1" applyProtection="1">
      <alignment horizontal="left" vertical="center"/>
      <protection/>
    </xf>
    <xf numFmtId="0" fontId="25" fillId="0" borderId="0" xfId="61" applyFont="1" applyAlignment="1" applyProtection="1">
      <alignment horizontal="left" vertical="center"/>
      <protection/>
    </xf>
    <xf numFmtId="0" fontId="124" fillId="0" borderId="0" xfId="61" applyFont="1" applyAlignment="1">
      <alignment vertical="center"/>
      <protection/>
    </xf>
    <xf numFmtId="0" fontId="18" fillId="0" borderId="28" xfId="61" applyFont="1" applyBorder="1" applyAlignment="1" applyProtection="1">
      <alignment vertical="center" wrapText="1"/>
      <protection/>
    </xf>
    <xf numFmtId="0" fontId="15" fillId="0" borderId="20" xfId="61" applyFont="1" applyBorder="1" applyAlignment="1">
      <alignment vertical="center" wrapText="1"/>
      <protection/>
    </xf>
    <xf numFmtId="0" fontId="15" fillId="0" borderId="37" xfId="61" applyFont="1" applyBorder="1" applyAlignment="1">
      <alignment vertical="center" wrapText="1"/>
      <protection/>
    </xf>
    <xf numFmtId="0" fontId="15" fillId="0" borderId="38" xfId="61" applyFont="1" applyBorder="1" applyAlignment="1">
      <alignment vertical="center" wrapText="1"/>
      <protection/>
    </xf>
    <xf numFmtId="0" fontId="15" fillId="0" borderId="0" xfId="61" applyFont="1" applyAlignment="1">
      <alignment vertical="center" wrapText="1"/>
      <protection/>
    </xf>
    <xf numFmtId="0" fontId="15" fillId="0" borderId="39" xfId="61" applyFont="1" applyBorder="1" applyAlignment="1">
      <alignment vertical="center" wrapText="1"/>
      <protection/>
    </xf>
    <xf numFmtId="0" fontId="15" fillId="0" borderId="35" xfId="61" applyFont="1" applyBorder="1" applyAlignment="1">
      <alignment vertical="center" wrapText="1"/>
      <protection/>
    </xf>
    <xf numFmtId="0" fontId="15" fillId="0" borderId="24" xfId="61" applyFont="1" applyBorder="1" applyAlignment="1">
      <alignment vertical="center" wrapText="1"/>
      <protection/>
    </xf>
    <xf numFmtId="0" fontId="15" fillId="0" borderId="40" xfId="61" applyFont="1" applyBorder="1" applyAlignment="1">
      <alignment vertical="center" wrapText="1"/>
      <protection/>
    </xf>
    <xf numFmtId="0" fontId="18" fillId="8" borderId="10" xfId="61" applyFont="1" applyFill="1" applyBorder="1" applyAlignment="1" applyProtection="1">
      <alignment horizontal="center" vertical="center" wrapText="1"/>
      <protection/>
    </xf>
    <xf numFmtId="0" fontId="18" fillId="8" borderId="36" xfId="61" applyFont="1" applyFill="1" applyBorder="1" applyAlignment="1" applyProtection="1">
      <alignment horizontal="center" vertical="center" wrapText="1"/>
      <protection/>
    </xf>
    <xf numFmtId="0" fontId="18" fillId="8" borderId="27" xfId="61" applyFont="1" applyFill="1" applyBorder="1" applyAlignment="1" applyProtection="1">
      <alignment horizontal="center" vertical="center" wrapText="1"/>
      <protection/>
    </xf>
    <xf numFmtId="0" fontId="17" fillId="6" borderId="28" xfId="61" applyFont="1" applyFill="1" applyBorder="1" applyAlignment="1" applyProtection="1">
      <alignment horizontal="center" vertical="center" wrapText="1"/>
      <protection/>
    </xf>
    <xf numFmtId="0" fontId="0" fillId="0" borderId="20" xfId="61" applyBorder="1" applyAlignment="1">
      <alignment vertical="center" wrapText="1"/>
      <protection/>
    </xf>
    <xf numFmtId="0" fontId="0" fillId="0" borderId="37" xfId="61" applyBorder="1" applyAlignment="1">
      <alignment vertical="center" wrapText="1"/>
      <protection/>
    </xf>
    <xf numFmtId="0" fontId="0" fillId="0" borderId="38" xfId="61" applyBorder="1" applyAlignment="1">
      <alignment vertical="center" wrapText="1"/>
      <protection/>
    </xf>
    <xf numFmtId="0" fontId="0" fillId="0" borderId="0" xfId="61" applyAlignment="1">
      <alignment vertical="center" wrapText="1"/>
      <protection/>
    </xf>
    <xf numFmtId="0" fontId="0" fillId="0" borderId="39" xfId="61" applyBorder="1" applyAlignment="1">
      <alignment vertical="center" wrapText="1"/>
      <protection/>
    </xf>
    <xf numFmtId="0" fontId="0" fillId="0" borderId="35" xfId="61" applyBorder="1" applyAlignment="1">
      <alignment vertical="center" wrapText="1"/>
      <protection/>
    </xf>
    <xf numFmtId="0" fontId="0" fillId="0" borderId="24" xfId="61" applyBorder="1" applyAlignment="1">
      <alignment vertical="center" wrapText="1"/>
      <protection/>
    </xf>
    <xf numFmtId="0" fontId="0" fillId="0" borderId="40" xfId="61" applyBorder="1" applyAlignment="1">
      <alignment vertical="center" wrapText="1"/>
      <protection/>
    </xf>
    <xf numFmtId="0" fontId="17" fillId="6" borderId="10" xfId="61" applyFont="1" applyFill="1" applyBorder="1" applyAlignment="1" applyProtection="1">
      <alignment horizontal="center" vertical="center" wrapText="1"/>
      <protection/>
    </xf>
    <xf numFmtId="0" fontId="17" fillId="6" borderId="36" xfId="61" applyFont="1" applyFill="1" applyBorder="1" applyAlignment="1" applyProtection="1">
      <alignment horizontal="center" vertical="center" wrapText="1"/>
      <protection/>
    </xf>
    <xf numFmtId="0" fontId="17" fillId="6" borderId="27" xfId="61" applyFont="1" applyFill="1" applyBorder="1" applyAlignment="1" applyProtection="1">
      <alignment horizontal="center" vertical="center" wrapText="1"/>
      <protection/>
    </xf>
    <xf numFmtId="0" fontId="116" fillId="0" borderId="27" xfId="61" applyFont="1" applyBorder="1" applyAlignment="1">
      <alignment vertical="center" wrapText="1"/>
      <protection/>
    </xf>
    <xf numFmtId="0" fontId="17" fillId="6" borderId="35" xfId="61" applyFont="1" applyFill="1" applyBorder="1" applyAlignment="1" applyProtection="1">
      <alignment horizontal="center" vertical="center" wrapText="1"/>
      <protection/>
    </xf>
    <xf numFmtId="0" fontId="17" fillId="0" borderId="10" xfId="61" applyFont="1" applyBorder="1" applyAlignment="1" applyProtection="1">
      <alignment vertical="center" wrapText="1"/>
      <protection/>
    </xf>
    <xf numFmtId="0" fontId="119" fillId="0" borderId="36" xfId="0" applyFont="1" applyBorder="1" applyAlignment="1">
      <alignment vertical="center" wrapText="1"/>
    </xf>
    <xf numFmtId="0" fontId="119" fillId="0" borderId="27" xfId="0" applyFont="1" applyBorder="1" applyAlignment="1">
      <alignment vertical="center" wrapText="1"/>
    </xf>
    <xf numFmtId="0" fontId="17" fillId="0" borderId="28" xfId="61" applyFont="1" applyBorder="1" applyAlignment="1" applyProtection="1">
      <alignment vertical="center" wrapText="1"/>
      <protection/>
    </xf>
    <xf numFmtId="0" fontId="15" fillId="0" borderId="20" xfId="61" applyFont="1" applyBorder="1" applyAlignment="1" applyProtection="1">
      <alignment vertical="center" wrapText="1"/>
      <protection/>
    </xf>
    <xf numFmtId="0" fontId="15" fillId="0" borderId="38" xfId="61" applyFont="1" applyBorder="1" applyAlignment="1" applyProtection="1">
      <alignment vertical="center" wrapText="1"/>
      <protection/>
    </xf>
    <xf numFmtId="0" fontId="15" fillId="0" borderId="0" xfId="61" applyFont="1" applyAlignment="1" applyProtection="1">
      <alignment vertical="center" wrapText="1"/>
      <protection/>
    </xf>
    <xf numFmtId="0" fontId="17" fillId="0" borderId="26" xfId="61" applyFont="1" applyBorder="1" applyAlignment="1" applyProtection="1">
      <alignment horizontal="center" vertical="center" wrapText="1"/>
      <protection/>
    </xf>
    <xf numFmtId="0" fontId="17" fillId="0" borderId="25" xfId="61" applyFont="1" applyBorder="1" applyAlignment="1" applyProtection="1">
      <alignment horizontal="center" vertical="center" wrapText="1"/>
      <protection/>
    </xf>
    <xf numFmtId="0" fontId="4" fillId="0" borderId="41" xfId="61" applyFont="1" applyBorder="1" applyAlignment="1" applyProtection="1">
      <alignment horizontal="center" vertical="center" wrapText="1"/>
      <protection locked="0"/>
    </xf>
    <xf numFmtId="0" fontId="15" fillId="0" borderId="25" xfId="61" applyFont="1" applyBorder="1" applyAlignment="1" applyProtection="1">
      <alignment horizontal="center" vertical="center" wrapText="1"/>
      <protection locked="0"/>
    </xf>
    <xf numFmtId="0" fontId="15" fillId="0" borderId="26" xfId="61" applyFont="1" applyFill="1" applyBorder="1" applyAlignment="1" applyProtection="1">
      <alignment horizontal="center" vertical="center" wrapText="1"/>
      <protection/>
    </xf>
    <xf numFmtId="0" fontId="17" fillId="0" borderId="28" xfId="61" applyFont="1" applyBorder="1" applyAlignment="1" applyProtection="1">
      <alignment horizontal="left" vertical="center" wrapText="1"/>
      <protection/>
    </xf>
    <xf numFmtId="0" fontId="18" fillId="0" borderId="20" xfId="61" applyFont="1" applyBorder="1" applyAlignment="1" applyProtection="1">
      <alignment horizontal="left" vertical="center" wrapText="1"/>
      <protection/>
    </xf>
    <xf numFmtId="0" fontId="18" fillId="0" borderId="37" xfId="61" applyFont="1" applyBorder="1" applyAlignment="1" applyProtection="1">
      <alignment horizontal="left" vertical="center" wrapText="1"/>
      <protection/>
    </xf>
    <xf numFmtId="0" fontId="18" fillId="0" borderId="38" xfId="61" applyFont="1" applyBorder="1" applyAlignment="1" applyProtection="1">
      <alignment horizontal="left" vertical="center" wrapText="1"/>
      <protection/>
    </xf>
    <xf numFmtId="0" fontId="18" fillId="0" borderId="0" xfId="61" applyFont="1" applyBorder="1" applyAlignment="1" applyProtection="1">
      <alignment horizontal="left" vertical="center" wrapText="1"/>
      <protection/>
    </xf>
    <xf numFmtId="0" fontId="18" fillId="0" borderId="39" xfId="61" applyFont="1" applyBorder="1" applyAlignment="1" applyProtection="1">
      <alignment horizontal="left" vertical="center" wrapText="1"/>
      <protection/>
    </xf>
    <xf numFmtId="0" fontId="18" fillId="0" borderId="35" xfId="61" applyFont="1" applyBorder="1" applyAlignment="1" applyProtection="1">
      <alignment horizontal="left" vertical="center" wrapText="1"/>
      <protection/>
    </xf>
    <xf numFmtId="0" fontId="18" fillId="0" borderId="24" xfId="61" applyFont="1" applyBorder="1" applyAlignment="1" applyProtection="1">
      <alignment horizontal="left" vertical="center" wrapText="1"/>
      <protection/>
    </xf>
    <xf numFmtId="0" fontId="18" fillId="0" borderId="40" xfId="61" applyFont="1" applyBorder="1" applyAlignment="1" applyProtection="1">
      <alignment horizontal="left" vertical="center" wrapText="1"/>
      <protection/>
    </xf>
    <xf numFmtId="0" fontId="4" fillId="0" borderId="26" xfId="61" applyFont="1" applyBorder="1" applyAlignment="1" applyProtection="1">
      <alignment horizontal="center" vertical="center" wrapText="1"/>
      <protection locked="0"/>
    </xf>
    <xf numFmtId="0" fontId="18" fillId="0" borderId="28" xfId="61" applyFont="1" applyBorder="1" applyAlignment="1" applyProtection="1">
      <alignment horizontal="left" vertical="center" wrapText="1"/>
      <protection/>
    </xf>
    <xf numFmtId="0" fontId="17" fillId="0" borderId="20" xfId="61" applyFont="1" applyBorder="1" applyAlignment="1" applyProtection="1">
      <alignment horizontal="left" vertical="center" wrapText="1"/>
      <protection/>
    </xf>
    <xf numFmtId="0" fontId="17" fillId="0" borderId="37" xfId="61" applyFont="1" applyBorder="1" applyAlignment="1" applyProtection="1">
      <alignment horizontal="left" vertical="center" wrapText="1"/>
      <protection/>
    </xf>
    <xf numFmtId="0" fontId="17" fillId="0" borderId="38" xfId="61" applyFont="1" applyBorder="1" applyAlignment="1" applyProtection="1">
      <alignment horizontal="left" vertical="center" wrapText="1"/>
      <protection/>
    </xf>
    <xf numFmtId="0" fontId="17" fillId="0" borderId="0" xfId="61" applyFont="1" applyBorder="1" applyAlignment="1" applyProtection="1">
      <alignment horizontal="left" vertical="center" wrapText="1"/>
      <protection/>
    </xf>
    <xf numFmtId="0" fontId="17" fillId="0" borderId="39" xfId="61" applyFont="1" applyBorder="1" applyAlignment="1" applyProtection="1">
      <alignment horizontal="left" vertical="center" wrapText="1"/>
      <protection/>
    </xf>
    <xf numFmtId="0" fontId="119" fillId="0" borderId="35" xfId="0" applyFont="1" applyBorder="1" applyAlignment="1">
      <alignment vertical="center" wrapText="1"/>
    </xf>
    <xf numFmtId="0" fontId="119" fillId="0" borderId="24" xfId="0" applyFont="1" applyBorder="1" applyAlignment="1">
      <alignment vertical="center" wrapText="1"/>
    </xf>
    <xf numFmtId="0" fontId="119" fillId="0" borderId="40" xfId="0" applyFont="1" applyBorder="1" applyAlignment="1">
      <alignment vertical="center" wrapText="1"/>
    </xf>
    <xf numFmtId="0" fontId="119" fillId="0" borderId="25" xfId="0" applyFont="1" applyBorder="1" applyAlignment="1">
      <alignment vertical="center" wrapText="1"/>
    </xf>
    <xf numFmtId="0" fontId="0" fillId="0" borderId="25" xfId="0" applyBorder="1" applyAlignment="1" applyProtection="1">
      <alignment vertical="center" wrapText="1"/>
      <protection locked="0"/>
    </xf>
    <xf numFmtId="0" fontId="119" fillId="0" borderId="25" xfId="0" applyFont="1" applyBorder="1" applyAlignment="1">
      <alignment horizontal="center" vertical="center" wrapText="1"/>
    </xf>
    <xf numFmtId="0" fontId="4" fillId="0" borderId="26" xfId="61" applyFont="1" applyFill="1"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18" fillId="0" borderId="20" xfId="61" applyFont="1" applyBorder="1" applyAlignment="1" applyProtection="1">
      <alignment vertical="center" wrapText="1"/>
      <protection/>
    </xf>
    <xf numFmtId="0" fontId="18" fillId="0" borderId="38" xfId="61" applyFont="1" applyBorder="1" applyAlignment="1" applyProtection="1">
      <alignment vertical="center" wrapText="1"/>
      <protection/>
    </xf>
    <xf numFmtId="0" fontId="18" fillId="0" borderId="0" xfId="61" applyFont="1" applyBorder="1" applyAlignment="1" applyProtection="1">
      <alignment vertical="center" wrapText="1"/>
      <protection/>
    </xf>
    <xf numFmtId="0" fontId="15" fillId="0" borderId="35" xfId="61" applyFont="1" applyBorder="1" applyAlignment="1" applyProtection="1">
      <alignment vertical="center" wrapText="1"/>
      <protection/>
    </xf>
    <xf numFmtId="0" fontId="15" fillId="0" borderId="24" xfId="61" applyFont="1" applyBorder="1" applyAlignment="1" applyProtection="1">
      <alignment vertical="center" wrapText="1"/>
      <protection/>
    </xf>
    <xf numFmtId="0" fontId="0" fillId="0" borderId="25" xfId="0" applyBorder="1" applyAlignment="1">
      <alignment vertical="center" wrapText="1"/>
    </xf>
    <xf numFmtId="0" fontId="0" fillId="0" borderId="27" xfId="0" applyBorder="1" applyAlignment="1">
      <alignment horizontal="center" vertical="center"/>
    </xf>
    <xf numFmtId="0" fontId="18" fillId="8" borderId="10" xfId="61" applyFont="1" applyFill="1" applyBorder="1" applyAlignment="1" applyProtection="1">
      <alignment horizontal="center" vertical="center"/>
      <protection/>
    </xf>
    <xf numFmtId="0" fontId="18" fillId="8" borderId="36" xfId="61" applyFont="1" applyFill="1" applyBorder="1" applyAlignment="1" applyProtection="1">
      <alignment horizontal="center" vertical="center"/>
      <protection/>
    </xf>
    <xf numFmtId="0" fontId="18" fillId="8" borderId="27" xfId="61" applyFont="1" applyFill="1" applyBorder="1" applyAlignment="1" applyProtection="1">
      <alignment horizontal="center" vertical="center"/>
      <protection/>
    </xf>
    <xf numFmtId="0" fontId="17" fillId="6" borderId="28" xfId="61" applyFont="1" applyFill="1" applyBorder="1" applyAlignment="1" applyProtection="1">
      <alignment horizontal="center" vertical="center"/>
      <protection/>
    </xf>
    <xf numFmtId="0" fontId="0" fillId="0" borderId="20" xfId="61" applyBorder="1" applyAlignment="1">
      <alignment vertical="center"/>
      <protection/>
    </xf>
    <xf numFmtId="0" fontId="0" fillId="0" borderId="37" xfId="61" applyBorder="1" applyAlignment="1">
      <alignment vertical="center"/>
      <protection/>
    </xf>
    <xf numFmtId="0" fontId="0" fillId="0" borderId="38" xfId="61" applyBorder="1" applyAlignment="1">
      <alignment vertical="center"/>
      <protection/>
    </xf>
    <xf numFmtId="0" fontId="0" fillId="0" borderId="0" xfId="61" applyAlignment="1">
      <alignment vertical="center"/>
      <protection/>
    </xf>
    <xf numFmtId="0" fontId="0" fillId="0" borderId="39" xfId="61" applyBorder="1" applyAlignment="1">
      <alignment vertical="center"/>
      <protection/>
    </xf>
    <xf numFmtId="0" fontId="0" fillId="0" borderId="35" xfId="61" applyBorder="1" applyAlignment="1">
      <alignment vertical="center"/>
      <protection/>
    </xf>
    <xf numFmtId="0" fontId="0" fillId="0" borderId="24" xfId="61" applyBorder="1" applyAlignment="1">
      <alignment vertical="center"/>
      <protection/>
    </xf>
    <xf numFmtId="0" fontId="0" fillId="0" borderId="40" xfId="61" applyBorder="1" applyAlignment="1">
      <alignment vertical="center"/>
      <protection/>
    </xf>
    <xf numFmtId="0" fontId="116" fillId="0" borderId="27" xfId="61" applyFont="1" applyBorder="1" applyAlignment="1">
      <alignment vertical="center"/>
      <protection/>
    </xf>
    <xf numFmtId="0" fontId="15" fillId="0" borderId="20" xfId="61" applyFont="1" applyBorder="1" applyAlignment="1" applyProtection="1">
      <alignment vertical="center"/>
      <protection/>
    </xf>
    <xf numFmtId="0" fontId="15" fillId="0" borderId="38" xfId="61" applyFont="1" applyBorder="1" applyAlignment="1" applyProtection="1">
      <alignment vertical="center"/>
      <protection/>
    </xf>
    <xf numFmtId="0" fontId="15" fillId="0" borderId="0" xfId="61" applyFont="1" applyAlignment="1" applyProtection="1">
      <alignment vertical="center"/>
      <protection/>
    </xf>
    <xf numFmtId="0" fontId="16" fillId="0" borderId="28" xfId="61" applyFont="1" applyBorder="1" applyAlignment="1" applyProtection="1">
      <alignment horizontal="left" vertical="center" wrapText="1"/>
      <protection/>
    </xf>
    <xf numFmtId="0" fontId="104" fillId="0" borderId="20" xfId="61" applyFont="1" applyBorder="1" applyAlignment="1" applyProtection="1">
      <alignment horizontal="left" vertical="center" wrapText="1"/>
      <protection/>
    </xf>
    <xf numFmtId="0" fontId="104" fillId="0" borderId="37" xfId="61" applyFont="1" applyBorder="1" applyAlignment="1" applyProtection="1">
      <alignment horizontal="left" vertical="center" wrapText="1"/>
      <protection/>
    </xf>
    <xf numFmtId="0" fontId="104" fillId="0" borderId="35" xfId="61" applyFont="1" applyBorder="1" applyAlignment="1" applyProtection="1">
      <alignment horizontal="left" vertical="center" wrapText="1"/>
      <protection/>
    </xf>
    <xf numFmtId="0" fontId="104" fillId="0" borderId="24" xfId="61" applyFont="1" applyBorder="1" applyAlignment="1" applyProtection="1">
      <alignment horizontal="left" vertical="center" wrapText="1"/>
      <protection/>
    </xf>
    <xf numFmtId="0" fontId="104" fillId="0" borderId="40" xfId="61" applyFont="1" applyBorder="1" applyAlignment="1" applyProtection="1">
      <alignment horizontal="left" vertical="center" wrapText="1"/>
      <protection/>
    </xf>
    <xf numFmtId="0" fontId="111" fillId="0" borderId="28" xfId="61" applyFont="1" applyBorder="1" applyAlignment="1" applyProtection="1">
      <alignment horizontal="left" vertical="center" wrapText="1"/>
      <protection/>
    </xf>
    <xf numFmtId="0" fontId="111" fillId="0" borderId="20" xfId="61" applyFont="1" applyBorder="1" applyAlignment="1" applyProtection="1">
      <alignment horizontal="left" vertical="center" wrapText="1"/>
      <protection/>
    </xf>
    <xf numFmtId="0" fontId="111" fillId="0" borderId="37" xfId="61" applyFont="1" applyBorder="1" applyAlignment="1" applyProtection="1">
      <alignment horizontal="left" vertical="center" wrapText="1"/>
      <protection/>
    </xf>
    <xf numFmtId="0" fontId="111" fillId="0" borderId="38" xfId="61" applyFont="1" applyBorder="1" applyAlignment="1" applyProtection="1">
      <alignment horizontal="left" vertical="center" wrapText="1"/>
      <protection/>
    </xf>
    <xf numFmtId="0" fontId="111" fillId="0" borderId="0" xfId="61" applyFont="1" applyBorder="1" applyAlignment="1" applyProtection="1">
      <alignment horizontal="left" vertical="center" wrapText="1"/>
      <protection/>
    </xf>
    <xf numFmtId="0" fontId="111" fillId="0" borderId="39" xfId="61" applyFont="1" applyBorder="1" applyAlignment="1" applyProtection="1">
      <alignment horizontal="left" vertical="center" wrapText="1"/>
      <protection/>
    </xf>
    <xf numFmtId="0" fontId="0" fillId="0" borderId="35" xfId="0" applyBorder="1" applyAlignment="1">
      <alignment vertical="center"/>
    </xf>
    <xf numFmtId="0" fontId="0" fillId="0" borderId="24" xfId="0" applyBorder="1" applyAlignment="1">
      <alignment vertical="center"/>
    </xf>
    <xf numFmtId="0" fontId="0" fillId="0" borderId="40" xfId="0" applyBorder="1" applyAlignment="1">
      <alignment vertical="center"/>
    </xf>
    <xf numFmtId="0" fontId="0" fillId="0" borderId="25" xfId="0" applyBorder="1" applyAlignment="1">
      <alignment vertical="center"/>
    </xf>
    <xf numFmtId="0" fontId="20" fillId="0" borderId="28" xfId="61" applyFont="1" applyBorder="1" applyAlignment="1" applyProtection="1">
      <alignment vertical="center" wrapText="1"/>
      <protection/>
    </xf>
    <xf numFmtId="0" fontId="111" fillId="0" borderId="20" xfId="61" applyFont="1" applyBorder="1" applyAlignment="1" applyProtection="1">
      <alignment vertical="center" wrapText="1"/>
      <protection/>
    </xf>
    <xf numFmtId="0" fontId="111" fillId="0" borderId="20" xfId="61" applyFont="1" applyBorder="1" applyAlignment="1" applyProtection="1">
      <alignment vertical="center"/>
      <protection/>
    </xf>
    <xf numFmtId="0" fontId="20" fillId="0" borderId="38" xfId="61" applyFont="1" applyBorder="1" applyAlignment="1" applyProtection="1">
      <alignment vertical="center" wrapText="1"/>
      <protection/>
    </xf>
    <xf numFmtId="0" fontId="111" fillId="0" borderId="0" xfId="61" applyFont="1" applyBorder="1" applyAlignment="1" applyProtection="1">
      <alignment vertical="center" wrapText="1"/>
      <protection/>
    </xf>
    <xf numFmtId="0" fontId="111" fillId="0" borderId="0" xfId="61" applyFont="1" applyBorder="1" applyAlignment="1" applyProtection="1">
      <alignment vertical="center"/>
      <protection/>
    </xf>
    <xf numFmtId="0" fontId="125" fillId="0" borderId="35" xfId="61" applyFont="1" applyBorder="1" applyAlignment="1" applyProtection="1">
      <alignment vertical="center"/>
      <protection/>
    </xf>
    <xf numFmtId="0" fontId="125" fillId="0" borderId="24" xfId="61" applyFont="1" applyBorder="1" applyAlignment="1" applyProtection="1">
      <alignment vertical="center"/>
      <protection/>
    </xf>
    <xf numFmtId="0" fontId="0" fillId="0" borderId="25" xfId="0" applyBorder="1" applyAlignment="1">
      <alignment horizontal="center" vertical="center"/>
    </xf>
    <xf numFmtId="0" fontId="15" fillId="0" borderId="25" xfId="61" applyFont="1" applyFill="1" applyBorder="1" applyAlignment="1" applyProtection="1">
      <alignment horizontal="center" vertical="center" wrapText="1"/>
      <protection/>
    </xf>
    <xf numFmtId="0" fontId="22" fillId="0" borderId="20" xfId="61" applyNumberFormat="1" applyFont="1" applyFill="1" applyBorder="1" applyAlignment="1" applyProtection="1">
      <alignment horizontal="left"/>
      <protection/>
    </xf>
    <xf numFmtId="0" fontId="126" fillId="0" borderId="20" xfId="0" applyFont="1" applyBorder="1" applyAlignment="1">
      <alignment horizontal="left"/>
    </xf>
    <xf numFmtId="0" fontId="4" fillId="0" borderId="10" xfId="61" applyNumberFormat="1" applyFont="1" applyFill="1" applyBorder="1" applyAlignment="1" applyProtection="1">
      <alignment horizontal="left" vertical="center" wrapText="1"/>
      <protection/>
    </xf>
    <xf numFmtId="0" fontId="0" fillId="0" borderId="36" xfId="0" applyBorder="1" applyAlignment="1">
      <alignment horizontal="left" vertical="center" wrapText="1"/>
    </xf>
    <xf numFmtId="0" fontId="0" fillId="0" borderId="27" xfId="0" applyBorder="1" applyAlignment="1">
      <alignment horizontal="left" vertical="center" wrapText="1"/>
    </xf>
    <xf numFmtId="0" fontId="104" fillId="0" borderId="10" xfId="0" applyNumberFormat="1" applyFont="1" applyFill="1" applyBorder="1" applyAlignment="1">
      <alignment horizontal="center" vertical="center"/>
    </xf>
    <xf numFmtId="0" fontId="111" fillId="14" borderId="10" xfId="0" applyNumberFormat="1" applyFont="1" applyFill="1" applyBorder="1" applyAlignment="1">
      <alignment horizontal="center" vertical="center"/>
    </xf>
    <xf numFmtId="0" fontId="112" fillId="0" borderId="10" xfId="0" applyFont="1" applyFill="1" applyBorder="1" applyAlignment="1" applyProtection="1">
      <alignment horizontal="center" vertical="center" wrapText="1"/>
      <protection locked="0"/>
    </xf>
    <xf numFmtId="0" fontId="112" fillId="0" borderId="36" xfId="0" applyFont="1" applyFill="1" applyBorder="1" applyAlignment="1" applyProtection="1">
      <alignment horizontal="center" vertical="center" wrapText="1"/>
      <protection locked="0"/>
    </xf>
    <xf numFmtId="0" fontId="17" fillId="0" borderId="28" xfId="0" applyFont="1" applyBorder="1" applyAlignment="1">
      <alignment vertical="center" wrapText="1"/>
    </xf>
    <xf numFmtId="0" fontId="18" fillId="0" borderId="20" xfId="0" applyFont="1" applyBorder="1" applyAlignment="1">
      <alignment vertical="center" wrapText="1"/>
    </xf>
    <xf numFmtId="0" fontId="18" fillId="0" borderId="37" xfId="0" applyFont="1" applyBorder="1" applyAlignment="1">
      <alignment vertical="center"/>
    </xf>
    <xf numFmtId="0" fontId="119" fillId="0" borderId="35" xfId="0" applyFont="1" applyBorder="1" applyAlignment="1">
      <alignment vertical="center"/>
    </xf>
    <xf numFmtId="0" fontId="119" fillId="0" borderId="24" xfId="0" applyFont="1" applyBorder="1" applyAlignment="1">
      <alignment vertical="center"/>
    </xf>
    <xf numFmtId="0" fontId="119" fillId="0" borderId="40" xfId="0" applyFont="1" applyBorder="1" applyAlignment="1">
      <alignment vertical="center"/>
    </xf>
    <xf numFmtId="0" fontId="17" fillId="0" borderId="28" xfId="0" applyFont="1" applyBorder="1" applyAlignment="1">
      <alignment horizontal="left" vertical="center" wrapText="1"/>
    </xf>
    <xf numFmtId="0" fontId="18" fillId="0" borderId="20" xfId="0" applyFont="1" applyBorder="1" applyAlignment="1">
      <alignment horizontal="left" vertical="center" wrapText="1"/>
    </xf>
    <xf numFmtId="0" fontId="18" fillId="0" borderId="37" xfId="0" applyFont="1" applyBorder="1" applyAlignment="1">
      <alignment horizontal="left" vertical="center" wrapText="1"/>
    </xf>
    <xf numFmtId="0" fontId="18" fillId="0" borderId="35" xfId="0" applyFont="1" applyBorder="1" applyAlignment="1">
      <alignment horizontal="left" vertical="center" wrapText="1"/>
    </xf>
    <xf numFmtId="0" fontId="18" fillId="0" borderId="24" xfId="0" applyFont="1" applyBorder="1" applyAlignment="1">
      <alignment horizontal="left" vertical="center" wrapText="1"/>
    </xf>
    <xf numFmtId="0" fontId="18" fillId="0" borderId="40" xfId="0" applyFont="1" applyBorder="1" applyAlignment="1">
      <alignment horizontal="left" vertical="center" wrapText="1"/>
    </xf>
    <xf numFmtId="0" fontId="18" fillId="0" borderId="37" xfId="0" applyFont="1" applyBorder="1" applyAlignment="1">
      <alignment vertical="center" wrapText="1"/>
    </xf>
    <xf numFmtId="0" fontId="18" fillId="0" borderId="35" xfId="0" applyFont="1" applyBorder="1" applyAlignment="1">
      <alignment vertical="center" wrapText="1"/>
    </xf>
    <xf numFmtId="0" fontId="18" fillId="0" borderId="24" xfId="0" applyFont="1" applyBorder="1" applyAlignment="1">
      <alignment vertical="center" wrapText="1"/>
    </xf>
    <xf numFmtId="0" fontId="18" fillId="0" borderId="40" xfId="0" applyFont="1" applyBorder="1" applyAlignment="1">
      <alignment vertical="center" wrapText="1"/>
    </xf>
    <xf numFmtId="0" fontId="112" fillId="0" borderId="28" xfId="0" applyFont="1" applyFill="1" applyBorder="1" applyAlignment="1" applyProtection="1">
      <alignment horizontal="center" vertical="center" wrapText="1"/>
      <protection locked="0"/>
    </xf>
    <xf numFmtId="0" fontId="112" fillId="0" borderId="20" xfId="0" applyFont="1" applyFill="1" applyBorder="1" applyAlignment="1" applyProtection="1">
      <alignment horizontal="center" vertical="center" wrapText="1"/>
      <protection locked="0"/>
    </xf>
    <xf numFmtId="0" fontId="0" fillId="0" borderId="37" xfId="0" applyBorder="1" applyAlignment="1">
      <alignment vertical="center" wrapText="1"/>
    </xf>
    <xf numFmtId="0" fontId="18" fillId="0" borderId="35" xfId="0" applyFont="1" applyBorder="1" applyAlignment="1">
      <alignment vertical="center"/>
    </xf>
    <xf numFmtId="0" fontId="18" fillId="0" borderId="24" xfId="0" applyFont="1" applyBorder="1" applyAlignment="1">
      <alignment vertical="center"/>
    </xf>
    <xf numFmtId="0" fontId="18" fillId="0" borderId="40" xfId="0" applyFont="1" applyBorder="1" applyAlignment="1">
      <alignment vertical="center"/>
    </xf>
    <xf numFmtId="0" fontId="109" fillId="8" borderId="10" xfId="0" applyFont="1" applyFill="1" applyBorder="1" applyAlignment="1">
      <alignment horizontal="center" vertical="center" wrapText="1"/>
    </xf>
    <xf numFmtId="0" fontId="109" fillId="8" borderId="36" xfId="0" applyFont="1" applyFill="1" applyBorder="1" applyAlignment="1">
      <alignment horizontal="center" vertical="center" wrapText="1"/>
    </xf>
    <xf numFmtId="0" fontId="0" fillId="8" borderId="36" xfId="0" applyFill="1" applyBorder="1" applyAlignment="1">
      <alignment horizontal="center" vertical="center" wrapText="1"/>
    </xf>
    <xf numFmtId="0" fontId="0" fillId="8" borderId="27" xfId="0" applyFill="1" applyBorder="1" applyAlignment="1">
      <alignment horizontal="center" vertical="center" wrapText="1"/>
    </xf>
    <xf numFmtId="0" fontId="111" fillId="6" borderId="28" xfId="0" applyFont="1" applyFill="1" applyBorder="1" applyAlignment="1">
      <alignment horizontal="center" vertical="center"/>
    </xf>
    <xf numFmtId="0" fontId="116" fillId="0" borderId="20" xfId="0" applyFont="1" applyBorder="1" applyAlignment="1">
      <alignment vertical="center"/>
    </xf>
    <xf numFmtId="0" fontId="116" fillId="0" borderId="37" xfId="0" applyFont="1" applyBorder="1" applyAlignment="1">
      <alignment vertical="center"/>
    </xf>
    <xf numFmtId="0" fontId="116" fillId="0" borderId="38" xfId="0" applyFont="1" applyBorder="1" applyAlignment="1">
      <alignment vertical="center"/>
    </xf>
    <xf numFmtId="0" fontId="116" fillId="0" borderId="0" xfId="0" applyFont="1" applyAlignment="1">
      <alignment vertical="center"/>
    </xf>
    <xf numFmtId="0" fontId="116" fillId="0" borderId="39" xfId="0" applyFont="1" applyBorder="1" applyAlignment="1">
      <alignment vertical="center"/>
    </xf>
    <xf numFmtId="0" fontId="116" fillId="0" borderId="35" xfId="0" applyFont="1" applyBorder="1" applyAlignment="1">
      <alignment vertical="center"/>
    </xf>
    <xf numFmtId="0" fontId="116" fillId="0" borderId="24" xfId="0" applyFont="1" applyBorder="1" applyAlignment="1">
      <alignment vertical="center"/>
    </xf>
    <xf numFmtId="0" fontId="116" fillId="0" borderId="40" xfId="0" applyFont="1" applyBorder="1" applyAlignment="1">
      <alignment vertical="center"/>
    </xf>
    <xf numFmtId="0" fontId="111" fillId="6" borderId="28" xfId="0" applyFont="1" applyFill="1" applyBorder="1" applyAlignment="1">
      <alignment horizontal="center" vertical="center" wrapText="1"/>
    </xf>
    <xf numFmtId="0" fontId="116" fillId="0" borderId="20" xfId="0" applyFont="1" applyBorder="1" applyAlignment="1">
      <alignment vertical="center" wrapText="1"/>
    </xf>
    <xf numFmtId="0" fontId="116" fillId="0" borderId="37" xfId="0" applyFont="1" applyBorder="1" applyAlignment="1">
      <alignment vertical="center" wrapText="1"/>
    </xf>
    <xf numFmtId="0" fontId="116" fillId="0" borderId="38" xfId="0" applyFont="1" applyBorder="1" applyAlignment="1">
      <alignment vertical="center" wrapText="1"/>
    </xf>
    <xf numFmtId="0" fontId="116" fillId="0" borderId="0" xfId="0" applyFont="1" applyBorder="1" applyAlignment="1">
      <alignment vertical="center" wrapText="1"/>
    </xf>
    <xf numFmtId="0" fontId="116" fillId="0" borderId="39" xfId="0" applyFont="1" applyBorder="1" applyAlignment="1">
      <alignment vertical="center" wrapText="1"/>
    </xf>
    <xf numFmtId="0" fontId="116" fillId="0" borderId="35" xfId="0" applyFont="1" applyBorder="1" applyAlignment="1">
      <alignment vertical="center" wrapText="1"/>
    </xf>
    <xf numFmtId="0" fontId="116" fillId="0" borderId="24" xfId="0" applyFont="1" applyBorder="1" applyAlignment="1">
      <alignment vertical="center" wrapText="1"/>
    </xf>
    <xf numFmtId="0" fontId="116" fillId="0" borderId="40" xfId="0" applyFont="1" applyBorder="1" applyAlignment="1">
      <alignment vertical="center" wrapText="1"/>
    </xf>
    <xf numFmtId="0" fontId="111" fillId="6" borderId="26" xfId="0" applyFont="1" applyFill="1" applyBorder="1" applyAlignment="1">
      <alignment horizontal="center" vertical="center" wrapText="1"/>
    </xf>
    <xf numFmtId="0" fontId="111" fillId="6" borderId="41" xfId="0" applyFont="1" applyFill="1" applyBorder="1" applyAlignment="1">
      <alignment horizontal="center" vertical="center" wrapText="1"/>
    </xf>
    <xf numFmtId="0" fontId="111" fillId="6" borderId="25" xfId="0" applyFont="1" applyFill="1" applyBorder="1" applyAlignment="1">
      <alignment horizontal="center" vertical="center" wrapText="1"/>
    </xf>
    <xf numFmtId="0" fontId="116" fillId="6" borderId="41" xfId="0" applyFont="1" applyFill="1" applyBorder="1" applyAlignment="1">
      <alignment horizontal="center" vertical="center" wrapText="1"/>
    </xf>
    <xf numFmtId="0" fontId="116" fillId="6" borderId="25" xfId="0" applyFont="1" applyFill="1" applyBorder="1" applyAlignment="1">
      <alignment horizontal="center" vertical="center" wrapText="1"/>
    </xf>
    <xf numFmtId="0" fontId="111" fillId="6" borderId="11" xfId="0" applyFont="1" applyFill="1" applyBorder="1" applyAlignment="1">
      <alignment horizontal="center" vertical="center" wrapText="1"/>
    </xf>
    <xf numFmtId="0" fontId="19" fillId="0" borderId="0" xfId="0" applyFont="1" applyFill="1" applyBorder="1" applyAlignment="1">
      <alignment horizontal="center" vertical="center"/>
    </xf>
    <xf numFmtId="0" fontId="23" fillId="0" borderId="0" xfId="0" applyFont="1" applyAlignment="1">
      <alignment horizontal="left" vertical="center" wrapText="1"/>
    </xf>
    <xf numFmtId="0" fontId="119" fillId="0" borderId="0" xfId="0" applyFont="1" applyAlignment="1">
      <alignment vertical="center" wrapText="1"/>
    </xf>
    <xf numFmtId="0" fontId="17" fillId="6" borderId="10" xfId="0" applyFont="1" applyFill="1" applyBorder="1" applyAlignment="1" applyProtection="1">
      <alignment horizontal="center" vertical="center"/>
      <protection locked="0"/>
    </xf>
    <xf numFmtId="0" fontId="124" fillId="6" borderId="27" xfId="0" applyFont="1" applyFill="1" applyBorder="1" applyAlignment="1">
      <alignment horizontal="center" vertical="center"/>
    </xf>
    <xf numFmtId="176" fontId="104" fillId="0" borderId="10" xfId="0" applyNumberFormat="1" applyFont="1" applyBorder="1" applyAlignment="1" applyProtection="1">
      <alignment horizontal="center" vertical="center"/>
      <protection locked="0"/>
    </xf>
    <xf numFmtId="176" fontId="0" fillId="0" borderId="36" xfId="0" applyNumberFormat="1" applyFont="1" applyBorder="1" applyAlignment="1" applyProtection="1">
      <alignment horizontal="center" vertical="center"/>
      <protection locked="0"/>
    </xf>
    <xf numFmtId="176" fontId="0" fillId="0" borderId="27" xfId="0" applyNumberFormat="1" applyFont="1" applyBorder="1" applyAlignment="1" applyProtection="1">
      <alignment horizontal="center" vertical="center"/>
      <protection locked="0"/>
    </xf>
    <xf numFmtId="0" fontId="104" fillId="0" borderId="10" xfId="0" applyFont="1" applyBorder="1" applyAlignment="1" applyProtection="1">
      <alignment horizontal="center" vertical="center" wrapText="1"/>
      <protection locked="0"/>
    </xf>
    <xf numFmtId="0" fontId="0" fillId="0" borderId="36" xfId="0" applyFont="1" applyBorder="1" applyAlignment="1" applyProtection="1">
      <alignment horizontal="center" vertical="center" wrapText="1"/>
      <protection locked="0"/>
    </xf>
    <xf numFmtId="0" fontId="0" fillId="0" borderId="27" xfId="0" applyFont="1" applyBorder="1" applyAlignment="1" applyProtection="1">
      <alignment horizontal="center" vertical="center" wrapText="1"/>
      <protection locked="0"/>
    </xf>
    <xf numFmtId="0" fontId="109" fillId="0" borderId="0" xfId="0" applyFont="1" applyBorder="1" applyAlignment="1">
      <alignment vertical="center" wrapText="1"/>
    </xf>
    <xf numFmtId="0" fontId="0" fillId="0" borderId="0" xfId="0" applyBorder="1" applyAlignment="1">
      <alignment vertical="center"/>
    </xf>
    <xf numFmtId="0" fontId="21" fillId="0" borderId="0" xfId="0" applyFont="1" applyAlignment="1">
      <alignment vertical="center"/>
    </xf>
    <xf numFmtId="0" fontId="104" fillId="0" borderId="0" xfId="0" applyFont="1" applyBorder="1" applyAlignment="1">
      <alignment horizontal="left" vertical="center" wrapText="1"/>
    </xf>
    <xf numFmtId="0" fontId="0" fillId="0" borderId="0" xfId="0" applyAlignment="1">
      <alignment vertical="center" wrapText="1"/>
    </xf>
    <xf numFmtId="0" fontId="0" fillId="0" borderId="24" xfId="0" applyBorder="1" applyAlignment="1">
      <alignment vertical="center" wrapText="1"/>
    </xf>
    <xf numFmtId="0" fontId="104" fillId="0" borderId="28" xfId="0" applyFont="1" applyBorder="1" applyAlignment="1" applyProtection="1">
      <alignment vertical="center" wrapText="1"/>
      <protection locked="0"/>
    </xf>
    <xf numFmtId="0" fontId="104" fillId="0" borderId="20" xfId="0" applyFont="1" applyBorder="1" applyAlignment="1" applyProtection="1">
      <alignment vertical="center" wrapText="1"/>
      <protection locked="0"/>
    </xf>
    <xf numFmtId="0" fontId="104" fillId="0" borderId="37" xfId="0" applyFont="1" applyBorder="1" applyAlignment="1" applyProtection="1">
      <alignment vertical="center" wrapText="1"/>
      <protection locked="0"/>
    </xf>
    <xf numFmtId="0" fontId="104" fillId="0" borderId="38" xfId="0" applyFont="1" applyBorder="1" applyAlignment="1" applyProtection="1">
      <alignment vertical="center" wrapText="1"/>
      <protection locked="0"/>
    </xf>
    <xf numFmtId="0" fontId="104" fillId="0" borderId="0" xfId="0" applyFont="1" applyBorder="1" applyAlignment="1" applyProtection="1">
      <alignment vertical="center" wrapText="1"/>
      <protection locked="0"/>
    </xf>
    <xf numFmtId="0" fontId="104" fillId="0" borderId="39" xfId="0" applyFont="1" applyBorder="1" applyAlignment="1" applyProtection="1">
      <alignment vertical="center" wrapText="1"/>
      <protection locked="0"/>
    </xf>
    <xf numFmtId="0" fontId="104" fillId="0" borderId="35" xfId="0" applyFont="1" applyBorder="1" applyAlignment="1" applyProtection="1">
      <alignment vertical="center" wrapText="1"/>
      <protection locked="0"/>
    </xf>
    <xf numFmtId="0" fontId="104" fillId="0" borderId="24" xfId="0" applyFont="1" applyBorder="1" applyAlignment="1" applyProtection="1">
      <alignment vertical="center" wrapText="1"/>
      <protection locked="0"/>
    </xf>
    <xf numFmtId="0" fontId="104" fillId="0" borderId="40" xfId="0" applyFont="1" applyBorder="1" applyAlignment="1" applyProtection="1">
      <alignment vertical="center" wrapText="1"/>
      <protection locked="0"/>
    </xf>
    <xf numFmtId="0" fontId="18" fillId="0" borderId="10" xfId="0" applyFont="1" applyFill="1" applyBorder="1" applyAlignment="1">
      <alignment horizontal="center" vertical="center"/>
    </xf>
    <xf numFmtId="0" fontId="18" fillId="0" borderId="27" xfId="0" applyFont="1" applyFill="1" applyBorder="1" applyAlignment="1">
      <alignment horizontal="center" vertical="center"/>
    </xf>
    <xf numFmtId="0" fontId="104" fillId="0" borderId="28" xfId="0" applyFont="1" applyBorder="1" applyAlignment="1">
      <alignment horizontal="left" vertical="center" wrapText="1"/>
    </xf>
    <xf numFmtId="0" fontId="104" fillId="0" borderId="20" xfId="0" applyFont="1" applyBorder="1" applyAlignment="1">
      <alignment vertical="center" wrapText="1"/>
    </xf>
    <xf numFmtId="0" fontId="104" fillId="0" borderId="37" xfId="0" applyFont="1" applyBorder="1" applyAlignment="1">
      <alignment vertical="center" wrapText="1"/>
    </xf>
    <xf numFmtId="0" fontId="104" fillId="0" borderId="38" xfId="0" applyFont="1" applyBorder="1" applyAlignment="1">
      <alignment vertical="center" wrapText="1"/>
    </xf>
    <xf numFmtId="0" fontId="104" fillId="0" borderId="0" xfId="0" applyFont="1" applyBorder="1" applyAlignment="1">
      <alignment vertical="center" wrapText="1"/>
    </xf>
    <xf numFmtId="0" fontId="104" fillId="0" borderId="39" xfId="0" applyFont="1" applyBorder="1" applyAlignment="1">
      <alignment vertical="center" wrapText="1"/>
    </xf>
    <xf numFmtId="0" fontId="104" fillId="0" borderId="35" xfId="0" applyFont="1" applyBorder="1" applyAlignment="1">
      <alignment vertical="center" wrapText="1"/>
    </xf>
    <xf numFmtId="0" fontId="104" fillId="0" borderId="24" xfId="0" applyFont="1" applyBorder="1" applyAlignment="1">
      <alignment vertical="center" wrapText="1"/>
    </xf>
    <xf numFmtId="0" fontId="104" fillId="0" borderId="40" xfId="0" applyFont="1" applyBorder="1" applyAlignment="1">
      <alignment vertical="center" wrapText="1"/>
    </xf>
    <xf numFmtId="0" fontId="22" fillId="0" borderId="24" xfId="0" applyFont="1" applyBorder="1" applyAlignment="1">
      <alignment vertical="center" wrapText="1"/>
    </xf>
    <xf numFmtId="0" fontId="17" fillId="6" borderId="10" xfId="0" applyFont="1" applyFill="1" applyBorder="1" applyAlignment="1" applyProtection="1">
      <alignment horizontal="center" vertical="center" wrapText="1"/>
      <protection locked="0"/>
    </xf>
    <xf numFmtId="0" fontId="107" fillId="0" borderId="10" xfId="0" applyFont="1" applyFill="1" applyBorder="1" applyAlignment="1">
      <alignment horizontal="center" vertical="center" wrapText="1"/>
    </xf>
    <xf numFmtId="0" fontId="107" fillId="0" borderId="36" xfId="0" applyFont="1" applyFill="1" applyBorder="1" applyAlignment="1">
      <alignment horizontal="center" vertical="center" wrapText="1"/>
    </xf>
    <xf numFmtId="0" fontId="107" fillId="0" borderId="10" xfId="0" applyFont="1" applyFill="1" applyBorder="1" applyAlignment="1">
      <alignment horizontal="left" vertical="center" wrapText="1"/>
    </xf>
    <xf numFmtId="0" fontId="0" fillId="0" borderId="36" xfId="0" applyBorder="1" applyAlignment="1">
      <alignment vertical="center" wrapText="1"/>
    </xf>
    <xf numFmtId="0" fontId="26" fillId="0" borderId="0" xfId="0" applyFont="1" applyAlignment="1">
      <alignment horizontal="left" vertical="center"/>
    </xf>
    <xf numFmtId="0" fontId="25" fillId="0" borderId="0" xfId="0" applyFont="1" applyAlignment="1">
      <alignment horizontal="left" vertical="center"/>
    </xf>
    <xf numFmtId="0" fontId="109" fillId="8" borderId="10" xfId="0" applyFont="1" applyFill="1" applyBorder="1" applyAlignment="1">
      <alignment horizontal="center" vertical="center"/>
    </xf>
    <xf numFmtId="0" fontId="109" fillId="8" borderId="36" xfId="0" applyFont="1" applyFill="1" applyBorder="1" applyAlignment="1">
      <alignment horizontal="center" vertical="center"/>
    </xf>
    <xf numFmtId="0" fontId="0" fillId="8" borderId="36" xfId="0" applyFill="1" applyBorder="1" applyAlignment="1">
      <alignment horizontal="center" vertical="center"/>
    </xf>
    <xf numFmtId="0" fontId="0" fillId="8" borderId="27" xfId="0" applyFill="1" applyBorder="1" applyAlignment="1">
      <alignment horizontal="center" vertical="center"/>
    </xf>
    <xf numFmtId="0" fontId="116" fillId="0" borderId="0" xfId="0" applyFont="1" applyBorder="1" applyAlignment="1">
      <alignment vertical="center"/>
    </xf>
    <xf numFmtId="0" fontId="104" fillId="0" borderId="28" xfId="0" applyFont="1" applyBorder="1" applyAlignment="1">
      <alignment vertical="center"/>
    </xf>
    <xf numFmtId="0" fontId="104" fillId="0" borderId="20" xfId="0" applyFont="1" applyBorder="1" applyAlignment="1">
      <alignment vertical="center"/>
    </xf>
    <xf numFmtId="0" fontId="0" fillId="0" borderId="20"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104" fillId="0" borderId="20" xfId="0" applyFont="1" applyBorder="1" applyAlignment="1">
      <alignment wrapText="1"/>
    </xf>
    <xf numFmtId="0" fontId="0" fillId="0" borderId="20" xfId="0" applyBorder="1" applyAlignment="1">
      <alignment wrapText="1"/>
    </xf>
    <xf numFmtId="0" fontId="0" fillId="0" borderId="0" xfId="0" applyAlignment="1">
      <alignment wrapText="1"/>
    </xf>
    <xf numFmtId="0" fontId="104" fillId="0" borderId="28" xfId="0" applyFont="1" applyBorder="1" applyAlignment="1" applyProtection="1">
      <alignment horizontal="center" vertical="center" wrapText="1"/>
      <protection locked="0"/>
    </xf>
    <xf numFmtId="0" fontId="0" fillId="0" borderId="38" xfId="0" applyBorder="1" applyAlignment="1" applyProtection="1">
      <alignment vertical="center" wrapText="1"/>
      <protection locked="0"/>
    </xf>
    <xf numFmtId="0" fontId="0" fillId="0" borderId="0" xfId="0" applyBorder="1" applyAlignment="1" applyProtection="1">
      <alignment vertical="center" wrapText="1"/>
      <protection locked="0"/>
    </xf>
    <xf numFmtId="0" fontId="0" fillId="0" borderId="39" xfId="0" applyBorder="1" applyAlignment="1" applyProtection="1">
      <alignment vertical="center" wrapText="1"/>
      <protection locked="0"/>
    </xf>
    <xf numFmtId="0" fontId="112" fillId="0" borderId="27" xfId="0" applyFont="1" applyFill="1" applyBorder="1" applyAlignment="1" applyProtection="1">
      <alignment horizontal="center" vertical="center" wrapText="1"/>
      <protection locked="0"/>
    </xf>
    <xf numFmtId="0" fontId="107" fillId="0" borderId="10" xfId="0" applyFont="1" applyFill="1" applyBorder="1" applyAlignment="1">
      <alignment horizontal="left" vertical="center"/>
    </xf>
    <xf numFmtId="0" fontId="111" fillId="0" borderId="0" xfId="0" applyFont="1" applyFill="1" applyBorder="1" applyAlignment="1">
      <alignment horizontal="center" vertical="center" wrapText="1"/>
    </xf>
    <xf numFmtId="0" fontId="116" fillId="0" borderId="0" xfId="0" applyFont="1" applyFill="1" applyBorder="1" applyAlignment="1">
      <alignment horizontal="center" vertical="center"/>
    </xf>
    <xf numFmtId="0" fontId="111" fillId="6" borderId="10" xfId="0" applyFont="1" applyFill="1" applyBorder="1" applyAlignment="1" applyProtection="1">
      <alignment horizontal="center" vertical="center" wrapText="1"/>
      <protection locked="0"/>
    </xf>
    <xf numFmtId="0" fontId="97" fillId="6" borderId="27" xfId="0" applyFont="1" applyFill="1" applyBorder="1" applyAlignment="1">
      <alignment horizontal="center" vertical="center"/>
    </xf>
    <xf numFmtId="0" fontId="104" fillId="0" borderId="10" xfId="0" applyFont="1" applyBorder="1" applyAlignment="1" applyProtection="1">
      <alignment horizontal="center" vertical="center"/>
      <protection locked="0"/>
    </xf>
    <xf numFmtId="0" fontId="0" fillId="0" borderId="36"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111" fillId="6" borderId="10" xfId="0" applyFont="1" applyFill="1" applyBorder="1" applyAlignment="1" applyProtection="1">
      <alignment horizontal="center" vertical="center"/>
      <protection locked="0"/>
    </xf>
    <xf numFmtId="0" fontId="111" fillId="14" borderId="10" xfId="0" applyFont="1" applyFill="1" applyBorder="1" applyAlignment="1">
      <alignment horizontal="center" vertical="center"/>
    </xf>
    <xf numFmtId="0" fontId="103" fillId="0" borderId="10" xfId="60" applyFont="1" applyFill="1" applyBorder="1" applyAlignment="1">
      <alignment horizontal="center" vertical="center" wrapText="1"/>
      <protection/>
    </xf>
    <xf numFmtId="0" fontId="104" fillId="33" borderId="28" xfId="60" applyFont="1" applyFill="1" applyBorder="1" applyAlignment="1">
      <alignment vertical="center" wrapText="1"/>
      <protection/>
    </xf>
    <xf numFmtId="0" fontId="0" fillId="0" borderId="20" xfId="0" applyBorder="1" applyAlignment="1">
      <alignment vertical="center" wrapText="1"/>
    </xf>
    <xf numFmtId="0" fontId="0" fillId="0" borderId="38" xfId="0" applyBorder="1" applyAlignment="1">
      <alignment vertical="center" wrapText="1"/>
    </xf>
    <xf numFmtId="0" fontId="0" fillId="0" borderId="35" xfId="0" applyBorder="1" applyAlignment="1">
      <alignment vertical="center" wrapText="1"/>
    </xf>
    <xf numFmtId="0" fontId="104" fillId="33" borderId="10" xfId="60" applyFont="1" applyFill="1" applyBorder="1" applyAlignment="1">
      <alignment vertical="center" wrapText="1"/>
      <protection/>
    </xf>
    <xf numFmtId="0" fontId="104" fillId="0" borderId="28" xfId="60" applyFont="1" applyFill="1" applyBorder="1" applyAlignment="1" applyProtection="1">
      <alignment vertical="center" wrapText="1"/>
      <protection/>
    </xf>
    <xf numFmtId="0" fontId="104" fillId="0" borderId="20" xfId="0" applyFont="1" applyBorder="1" applyAlignment="1" applyProtection="1">
      <alignment vertical="center" wrapText="1"/>
      <protection/>
    </xf>
    <xf numFmtId="0" fontId="104" fillId="0" borderId="38" xfId="0" applyFont="1" applyBorder="1" applyAlignment="1" applyProtection="1">
      <alignment vertical="center" wrapText="1"/>
      <protection/>
    </xf>
    <xf numFmtId="0" fontId="104" fillId="0" borderId="0" xfId="0" applyFont="1" applyBorder="1" applyAlignment="1" applyProtection="1">
      <alignment vertical="center" wrapText="1"/>
      <protection/>
    </xf>
    <xf numFmtId="0" fontId="104" fillId="0" borderId="35" xfId="0" applyFont="1" applyBorder="1" applyAlignment="1" applyProtection="1">
      <alignment vertical="center" wrapText="1"/>
      <protection/>
    </xf>
    <xf numFmtId="0" fontId="104" fillId="0" borderId="24" xfId="0" applyFont="1" applyBorder="1" applyAlignment="1" applyProtection="1">
      <alignment vertical="center" wrapText="1"/>
      <protection/>
    </xf>
    <xf numFmtId="0" fontId="0" fillId="0" borderId="37" xfId="0" applyBorder="1" applyAlignment="1" applyProtection="1">
      <alignment vertical="center"/>
      <protection locked="0"/>
    </xf>
    <xf numFmtId="0" fontId="0" fillId="0" borderId="39" xfId="0" applyBorder="1" applyAlignment="1" applyProtection="1">
      <alignment vertical="center"/>
      <protection locked="0"/>
    </xf>
    <xf numFmtId="0" fontId="0" fillId="0" borderId="40" xfId="0" applyBorder="1" applyAlignment="1" applyProtection="1">
      <alignment vertical="center"/>
      <protection locked="0"/>
    </xf>
    <xf numFmtId="0" fontId="17" fillId="2" borderId="10" xfId="60" applyFont="1" applyFill="1" applyBorder="1" applyAlignment="1">
      <alignment horizontal="center" vertical="center"/>
      <protection/>
    </xf>
    <xf numFmtId="0" fontId="104" fillId="0" borderId="26" xfId="60" applyFont="1" applyBorder="1" applyAlignment="1" applyProtection="1">
      <alignment horizontal="center" vertical="center" wrapText="1"/>
      <protection locked="0"/>
    </xf>
    <xf numFmtId="0" fontId="0" fillId="0" borderId="41" xfId="0" applyBorder="1" applyAlignment="1" applyProtection="1">
      <alignment horizontal="center" vertical="center" wrapText="1"/>
      <protection locked="0"/>
    </xf>
    <xf numFmtId="0" fontId="23" fillId="0" borderId="28" xfId="60" applyFont="1" applyBorder="1" applyAlignment="1">
      <alignment horizontal="center" vertical="center" wrapText="1"/>
      <protection/>
    </xf>
    <xf numFmtId="0" fontId="23" fillId="0" borderId="37" xfId="60" applyFont="1" applyBorder="1" applyAlignment="1">
      <alignment horizontal="center" vertical="center" wrapText="1"/>
      <protection/>
    </xf>
    <xf numFmtId="0" fontId="23" fillId="0" borderId="38" xfId="60" applyFont="1" applyBorder="1" applyAlignment="1">
      <alignment horizontal="center" vertical="center" wrapText="1"/>
      <protection/>
    </xf>
    <xf numFmtId="0" fontId="23" fillId="0" borderId="39" xfId="60" applyFont="1" applyBorder="1" applyAlignment="1">
      <alignment horizontal="center" vertical="center" wrapText="1"/>
      <protection/>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104" fillId="0" borderId="26" xfId="60" applyFont="1" applyBorder="1" applyAlignment="1">
      <alignment horizontal="left" vertical="center" wrapText="1"/>
      <protection/>
    </xf>
    <xf numFmtId="0" fontId="0" fillId="0" borderId="25" xfId="0" applyBorder="1" applyAlignment="1">
      <alignment horizontal="left" vertical="center" wrapText="1"/>
    </xf>
    <xf numFmtId="0" fontId="104" fillId="0" borderId="28" xfId="60" applyFont="1" applyBorder="1" applyAlignment="1">
      <alignment horizontal="left" vertical="center" wrapText="1"/>
      <protection/>
    </xf>
    <xf numFmtId="0" fontId="0" fillId="0" borderId="38" xfId="0" applyBorder="1" applyAlignment="1">
      <alignment horizontal="left" vertical="center" wrapText="1"/>
    </xf>
    <xf numFmtId="0" fontId="0" fillId="0" borderId="35" xfId="0" applyBorder="1" applyAlignment="1">
      <alignment horizontal="left" vertical="center" wrapText="1"/>
    </xf>
    <xf numFmtId="0" fontId="4" fillId="0" borderId="10" xfId="60" applyFont="1" applyFill="1" applyBorder="1" applyAlignment="1" applyProtection="1">
      <alignment vertical="center" wrapText="1"/>
      <protection locked="0"/>
    </xf>
    <xf numFmtId="0" fontId="0" fillId="0" borderId="35" xfId="0" applyBorder="1" applyAlignment="1">
      <alignment horizontal="center" vertical="center" wrapText="1"/>
    </xf>
    <xf numFmtId="0" fontId="0" fillId="0" borderId="40" xfId="0" applyBorder="1" applyAlignment="1">
      <alignment horizontal="center" vertical="center" wrapText="1"/>
    </xf>
    <xf numFmtId="176" fontId="21" fillId="2" borderId="10" xfId="60" applyNumberFormat="1" applyFont="1" applyFill="1" applyBorder="1" applyAlignment="1">
      <alignment horizontal="center" vertical="center" wrapText="1"/>
      <protection/>
    </xf>
    <xf numFmtId="0" fontId="119" fillId="0" borderId="27" xfId="0" applyFont="1" applyBorder="1" applyAlignment="1">
      <alignment horizontal="center" vertical="center" wrapText="1"/>
    </xf>
    <xf numFmtId="0" fontId="21" fillId="2" borderId="10" xfId="0" applyFont="1" applyFill="1" applyBorder="1" applyAlignment="1">
      <alignment horizontal="right" vertical="center" wrapText="1"/>
    </xf>
    <xf numFmtId="0" fontId="122" fillId="2" borderId="36" xfId="0" applyFont="1" applyFill="1" applyBorder="1" applyAlignment="1">
      <alignment horizontal="right" vertical="center" wrapText="1"/>
    </xf>
    <xf numFmtId="0" fontId="122" fillId="2" borderId="27" xfId="0" applyFont="1" applyFill="1" applyBorder="1" applyAlignment="1">
      <alignment horizontal="right" vertical="center" wrapText="1"/>
    </xf>
    <xf numFmtId="176" fontId="21" fillId="0" borderId="10" xfId="60" applyNumberFormat="1" applyFont="1" applyFill="1" applyBorder="1" applyAlignment="1" applyProtection="1">
      <alignment horizontal="center" vertical="center" wrapText="1"/>
      <protection locked="0"/>
    </xf>
    <xf numFmtId="0" fontId="122" fillId="0" borderId="36" xfId="0" applyFont="1" applyFill="1" applyBorder="1" applyAlignment="1" applyProtection="1">
      <alignment vertical="center" wrapText="1"/>
      <protection locked="0"/>
    </xf>
    <xf numFmtId="0" fontId="122" fillId="0" borderId="27" xfId="0" applyFont="1" applyFill="1" applyBorder="1" applyAlignment="1" applyProtection="1">
      <alignment vertical="center" wrapText="1"/>
      <protection locked="0"/>
    </xf>
    <xf numFmtId="0" fontId="109" fillId="0" borderId="0" xfId="60" applyFont="1" applyFill="1" applyBorder="1" applyAlignment="1">
      <alignment horizontal="left" vertical="center" wrapText="1"/>
      <protection/>
    </xf>
    <xf numFmtId="0" fontId="17" fillId="2" borderId="11" xfId="60" applyFont="1" applyFill="1" applyBorder="1" applyAlignment="1">
      <alignment horizontal="center" vertical="center" wrapText="1"/>
      <protection/>
    </xf>
    <xf numFmtId="0" fontId="17" fillId="2" borderId="11" xfId="60" applyFont="1" applyFill="1" applyBorder="1" applyAlignment="1">
      <alignment horizontal="center" vertical="center"/>
      <protection/>
    </xf>
    <xf numFmtId="0" fontId="17" fillId="2" borderId="10" xfId="60" applyFont="1" applyFill="1" applyBorder="1" applyAlignment="1">
      <alignment horizontal="center" vertical="center" wrapText="1"/>
      <protection/>
    </xf>
    <xf numFmtId="0" fontId="17" fillId="2" borderId="36" xfId="60" applyFont="1" applyFill="1" applyBorder="1" applyAlignment="1">
      <alignment horizontal="center" vertical="center" wrapText="1"/>
      <protection/>
    </xf>
    <xf numFmtId="0" fontId="127" fillId="0" borderId="36" xfId="0" applyFont="1" applyFill="1" applyBorder="1" applyAlignment="1" applyProtection="1">
      <alignment horizontal="left" vertical="center" wrapText="1"/>
      <protection locked="0"/>
    </xf>
    <xf numFmtId="0" fontId="126" fillId="0" borderId="36" xfId="0" applyFont="1" applyFill="1" applyBorder="1" applyAlignment="1" applyProtection="1">
      <alignment horizontal="left" vertical="center" wrapText="1"/>
      <protection locked="0"/>
    </xf>
    <xf numFmtId="0" fontId="0" fillId="0" borderId="36" xfId="0" applyFill="1" applyBorder="1" applyAlignment="1" applyProtection="1">
      <alignment horizontal="left" vertical="center" wrapText="1"/>
      <protection locked="0"/>
    </xf>
    <xf numFmtId="0" fontId="0" fillId="0" borderId="27" xfId="0" applyFill="1" applyBorder="1" applyAlignment="1" applyProtection="1">
      <alignment horizontal="left" vertical="center" wrapText="1"/>
      <protection locked="0"/>
    </xf>
    <xf numFmtId="0" fontId="30" fillId="0" borderId="0" xfId="60" applyFont="1" applyFill="1" applyBorder="1" applyAlignment="1">
      <alignment horizontal="center" vertical="center"/>
      <protection/>
    </xf>
    <xf numFmtId="0" fontId="21" fillId="0" borderId="0" xfId="60" applyFont="1" applyFill="1" applyBorder="1" applyAlignment="1">
      <alignment horizontal="right" vertical="center"/>
      <protection/>
    </xf>
    <xf numFmtId="0" fontId="124" fillId="0" borderId="24" xfId="0" applyFont="1" applyBorder="1" applyAlignment="1">
      <alignment vertical="center"/>
    </xf>
    <xf numFmtId="0" fontId="127" fillId="2" borderId="10" xfId="0" applyFont="1" applyFill="1" applyBorder="1" applyAlignment="1">
      <alignment horizontal="right" vertical="center" wrapText="1"/>
    </xf>
    <xf numFmtId="0" fontId="126" fillId="2" borderId="36" xfId="0" applyFont="1" applyFill="1" applyBorder="1" applyAlignment="1">
      <alignment horizontal="right" vertical="center" wrapText="1"/>
    </xf>
    <xf numFmtId="0" fontId="126" fillId="2" borderId="27" xfId="0" applyFont="1" applyFill="1" applyBorder="1" applyAlignment="1">
      <alignment horizontal="right" vertical="center" wrapText="1"/>
    </xf>
    <xf numFmtId="176" fontId="127" fillId="0" borderId="10" xfId="60" applyNumberFormat="1" applyFont="1" applyFill="1" applyBorder="1" applyAlignment="1" applyProtection="1">
      <alignment horizontal="center" vertical="center" wrapText="1"/>
      <protection locked="0"/>
    </xf>
    <xf numFmtId="0" fontId="126" fillId="0" borderId="36" xfId="0" applyFont="1" applyFill="1" applyBorder="1" applyAlignment="1" applyProtection="1">
      <alignment vertical="center" wrapText="1"/>
      <protection locked="0"/>
    </xf>
    <xf numFmtId="0" fontId="126" fillId="0" borderId="27" xfId="0" applyFont="1" applyFill="1" applyBorder="1" applyAlignment="1" applyProtection="1">
      <alignment vertical="center" wrapText="1"/>
      <protection locked="0"/>
    </xf>
    <xf numFmtId="176" fontId="127" fillId="2" borderId="10" xfId="60" applyNumberFormat="1" applyFont="1" applyFill="1" applyBorder="1" applyAlignment="1">
      <alignment horizontal="center" vertical="center" wrapText="1"/>
      <protection/>
    </xf>
    <xf numFmtId="0" fontId="0" fillId="0" borderId="27" xfId="0" applyBorder="1" applyAlignment="1">
      <alignment horizontal="center" vertical="center" wrapText="1"/>
    </xf>
    <xf numFmtId="176" fontId="17" fillId="2" borderId="10" xfId="60" applyNumberFormat="1" applyFont="1" applyFill="1" applyBorder="1" applyAlignment="1">
      <alignment horizontal="center" vertical="center" wrapText="1"/>
      <protection/>
    </xf>
    <xf numFmtId="0" fontId="124" fillId="0" borderId="36" xfId="0" applyFont="1" applyBorder="1" applyAlignment="1">
      <alignment horizontal="center" vertical="center" wrapText="1"/>
    </xf>
    <xf numFmtId="0" fontId="21" fillId="0" borderId="36" xfId="0" applyFont="1" applyFill="1" applyBorder="1" applyAlignment="1" applyProtection="1">
      <alignment horizontal="left" vertical="center" wrapText="1"/>
      <protection locked="0"/>
    </xf>
    <xf numFmtId="0" fontId="122" fillId="0" borderId="36" xfId="0" applyFont="1" applyFill="1" applyBorder="1" applyAlignment="1" applyProtection="1">
      <alignment horizontal="left" vertical="center" wrapText="1"/>
      <protection locked="0"/>
    </xf>
    <xf numFmtId="0" fontId="119" fillId="0" borderId="36" xfId="0" applyFont="1" applyFill="1" applyBorder="1" applyAlignment="1" applyProtection="1">
      <alignment horizontal="left" vertical="center" wrapText="1"/>
      <protection locked="0"/>
    </xf>
    <xf numFmtId="0" fontId="119" fillId="0" borderId="27" xfId="0" applyFont="1" applyFill="1" applyBorder="1" applyAlignment="1" applyProtection="1">
      <alignment horizontal="left" vertical="center" wrapText="1"/>
      <protection locked="0"/>
    </xf>
    <xf numFmtId="176" fontId="104" fillId="33" borderId="10" xfId="60" applyNumberFormat="1" applyFont="1" applyFill="1" applyBorder="1" applyAlignment="1" applyProtection="1">
      <alignment horizontal="center" vertical="center"/>
      <protection locked="0"/>
    </xf>
    <xf numFmtId="0" fontId="104" fillId="33" borderId="10" xfId="60" applyNumberFormat="1" applyFont="1" applyFill="1" applyBorder="1" applyAlignment="1" applyProtection="1">
      <alignment horizontal="center" vertical="center" wrapText="1"/>
      <protection locked="0"/>
    </xf>
    <xf numFmtId="0" fontId="0" fillId="0" borderId="36" xfId="0" applyNumberFormat="1" applyBorder="1" applyAlignment="1" applyProtection="1">
      <alignment vertical="center" wrapText="1"/>
      <protection locked="0"/>
    </xf>
    <xf numFmtId="0" fontId="0" fillId="0" borderId="27" xfId="0" applyBorder="1" applyAlignment="1" applyProtection="1">
      <alignment vertical="center" wrapText="1"/>
      <protection locked="0"/>
    </xf>
    <xf numFmtId="0" fontId="104" fillId="33" borderId="36" xfId="60" applyNumberFormat="1" applyFont="1" applyFill="1" applyBorder="1" applyAlignment="1" applyProtection="1">
      <alignment horizontal="center" vertical="center" wrapText="1"/>
      <protection locked="0"/>
    </xf>
    <xf numFmtId="0" fontId="104" fillId="33" borderId="27" xfId="60" applyNumberFormat="1" applyFont="1" applyFill="1" applyBorder="1" applyAlignment="1" applyProtection="1">
      <alignment horizontal="center" vertical="center" wrapText="1"/>
      <protection locked="0"/>
    </xf>
    <xf numFmtId="0" fontId="119" fillId="0" borderId="36" xfId="0" applyFont="1" applyFill="1" applyBorder="1" applyAlignment="1">
      <alignment horizontal="left" vertical="center" wrapText="1"/>
    </xf>
    <xf numFmtId="0" fontId="119" fillId="0" borderId="27" xfId="0" applyFont="1" applyFill="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dxfs count="1516">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rgb="FF00FFFF"/>
        </patternFill>
      </fill>
    </dxf>
    <dxf>
      <fill>
        <patternFill>
          <bgColor rgb="FF00FFFF"/>
        </patternFill>
      </fill>
    </dxf>
    <dxf>
      <fill>
        <patternFill>
          <bgColor rgb="FF00FFFF"/>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rgb="FF00FFFF"/>
        </patternFill>
      </fill>
    </dxf>
    <dxf>
      <fill>
        <patternFill>
          <bgColor rgb="FF00FFFF"/>
        </patternFill>
      </fill>
    </dxf>
    <dxf>
      <fill>
        <patternFill>
          <bgColor rgb="FF00FFFF"/>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rgb="FF00FFFF"/>
        </patternFill>
      </fill>
    </dxf>
    <dxf>
      <fill>
        <patternFill>
          <bgColor rgb="FF00FFFF"/>
        </patternFill>
      </fill>
    </dxf>
    <dxf>
      <fill>
        <patternFill>
          <bgColor rgb="FF00FFFF"/>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rgb="FF00FFFF"/>
        </patternFill>
      </fill>
    </dxf>
    <dxf>
      <fill>
        <patternFill>
          <bgColor rgb="FF00FFFF"/>
        </patternFill>
      </fill>
    </dxf>
    <dxf>
      <fill>
        <patternFill>
          <bgColor rgb="FF00FFFF"/>
        </patternFill>
      </fill>
    </dxf>
    <dxf>
      <fill>
        <patternFill>
          <bgColor rgb="FFFFFF0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rgb="FFFFFF00"/>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patternType="none">
          <bgColor indexed="65"/>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bgColor rgb="FF00FFFF"/>
        </patternFill>
      </fill>
    </dxf>
    <dxf>
      <fill>
        <patternFill patternType="none">
          <bgColor indexed="65"/>
        </patternFill>
      </fill>
    </dxf>
    <dxf>
      <fill>
        <patternFill>
          <bgColor rgb="FFFFFF00"/>
        </patternFill>
      </fill>
    </dxf>
    <dxf>
      <fill>
        <patternFill>
          <bgColor rgb="FF66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rgb="FF66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theme="0" tint="-0.24993999302387238"/>
        </patternFill>
      </fill>
    </dxf>
    <dxf>
      <fill>
        <patternFill>
          <bgColor rgb="FFFF0000"/>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0000"/>
        </patternFill>
      </fill>
    </dxf>
    <dxf>
      <fill>
        <patternFill>
          <bgColor theme="0" tint="-0.24993999302387238"/>
        </patternFill>
      </fill>
    </dxf>
    <dxf>
      <fill>
        <patternFill>
          <bgColor rgb="FFFF0000"/>
        </patternFill>
      </fill>
    </dxf>
    <dxf>
      <fill>
        <patternFill>
          <bgColor theme="0" tint="-0.24993999302387238"/>
        </patternFill>
      </fill>
    </dxf>
    <dxf>
      <fill>
        <patternFill>
          <bgColor rgb="FFFFFF00"/>
        </patternFill>
      </fill>
    </dxf>
    <dxf>
      <fill>
        <patternFill>
          <bgColor rgb="FFFFFF00"/>
        </patternFill>
      </fill>
    </dxf>
    <dxf>
      <fill>
        <patternFill>
          <bgColor rgb="FF66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0000"/>
        </patternFill>
      </fill>
    </dxf>
    <dxf>
      <fill>
        <patternFill>
          <bgColor rgb="FF00FFFF"/>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rgb="FFFFFF00"/>
        </patternFill>
      </fill>
    </dxf>
    <dxf>
      <fill>
        <patternFill>
          <bgColor rgb="FF66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0000"/>
        </patternFill>
      </fill>
    </dxf>
    <dxf>
      <fill>
        <patternFill>
          <bgColor rgb="FF00FFFF"/>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rgb="FFFFFF00"/>
        </patternFill>
      </fill>
    </dxf>
    <dxf>
      <fill>
        <patternFill>
          <bgColor rgb="FF66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0000"/>
        </patternFill>
      </fill>
    </dxf>
    <dxf>
      <fill>
        <patternFill>
          <bgColor rgb="FF00FFFF"/>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rgb="FFFFFF00"/>
        </patternFill>
      </fill>
    </dxf>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2790825</xdr:colOff>
      <xdr:row>0</xdr:row>
      <xdr:rowOff>28575</xdr:rowOff>
    </xdr:from>
    <xdr:ext cx="190500" cy="276225"/>
    <xdr:sp fLocksText="0">
      <xdr:nvSpPr>
        <xdr:cNvPr id="1" name="テキスト ボックス 1"/>
        <xdr:cNvSpPr txBox="1">
          <a:spLocks noChangeArrowheads="1"/>
        </xdr:cNvSpPr>
      </xdr:nvSpPr>
      <xdr:spPr>
        <a:xfrm>
          <a:off x="22640925" y="28575"/>
          <a:ext cx="190500"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7</xdr:col>
      <xdr:colOff>333375</xdr:colOff>
      <xdr:row>2</xdr:row>
      <xdr:rowOff>85725</xdr:rowOff>
    </xdr:from>
    <xdr:to>
      <xdr:col>7</xdr:col>
      <xdr:colOff>4933950</xdr:colOff>
      <xdr:row>6</xdr:row>
      <xdr:rowOff>247650</xdr:rowOff>
    </xdr:to>
    <xdr:sp>
      <xdr:nvSpPr>
        <xdr:cNvPr id="2" name="正方形/長方形 2"/>
        <xdr:cNvSpPr>
          <a:spLocks/>
        </xdr:cNvSpPr>
      </xdr:nvSpPr>
      <xdr:spPr>
        <a:xfrm>
          <a:off x="20183475" y="704850"/>
          <a:ext cx="4600575" cy="1362075"/>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2000" b="1" i="0" u="sng" baseline="0">
              <a:solidFill>
                <a:srgbClr val="0000FF"/>
              </a:solidFill>
            </a:rPr>
            <a:t>■作成に当たっての留意事項</a:t>
          </a:r>
          <a:r>
            <a:rPr lang="en-US" cap="none" sz="1800" b="1" i="0" u="none" baseline="0">
              <a:solidFill>
                <a:srgbClr val="FFFFFF"/>
              </a:solidFill>
            </a:rPr>
            <a:t>
</a:t>
          </a:r>
          <a:r>
            <a:rPr lang="en-US" cap="none" sz="1800" b="1" i="0" u="none" baseline="0">
              <a:solidFill>
                <a:srgbClr val="FFFFFF"/>
              </a:solidFill>
            </a:rPr>
            <a:t>黄色（記載）と水色（プルダウンで選択）のセルについて入力してください。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9</xdr:row>
      <xdr:rowOff>19050</xdr:rowOff>
    </xdr:from>
    <xdr:to>
      <xdr:col>9</xdr:col>
      <xdr:colOff>561975</xdr:colOff>
      <xdr:row>13</xdr:row>
      <xdr:rowOff>523875</xdr:rowOff>
    </xdr:to>
    <xdr:sp>
      <xdr:nvSpPr>
        <xdr:cNvPr id="1" name="直線コネクタ 2"/>
        <xdr:cNvSpPr>
          <a:spLocks/>
        </xdr:cNvSpPr>
      </xdr:nvSpPr>
      <xdr:spPr>
        <a:xfrm flipV="1">
          <a:off x="9791700" y="3714750"/>
          <a:ext cx="6219825" cy="32099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152400</xdr:colOff>
      <xdr:row>1</xdr:row>
      <xdr:rowOff>257175</xdr:rowOff>
    </xdr:from>
    <xdr:to>
      <xdr:col>24</xdr:col>
      <xdr:colOff>142875</xdr:colOff>
      <xdr:row>7</xdr:row>
      <xdr:rowOff>419100</xdr:rowOff>
    </xdr:to>
    <xdr:sp>
      <xdr:nvSpPr>
        <xdr:cNvPr id="1" name="正方形/長方形 1"/>
        <xdr:cNvSpPr>
          <a:spLocks/>
        </xdr:cNvSpPr>
      </xdr:nvSpPr>
      <xdr:spPr>
        <a:xfrm>
          <a:off x="19792950" y="885825"/>
          <a:ext cx="5305425" cy="3114675"/>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2000" b="1" i="0" u="sng" baseline="0">
              <a:solidFill>
                <a:srgbClr val="0000FF"/>
              </a:solidFill>
            </a:rPr>
            <a:t>■作成に当たっての留意事項</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黄色（記載）と水色（プルダウンで選択）のセルについて入力してください。</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灰色の部分は自動反映されますので、記入しないでください。</a:t>
          </a:r>
          <a:r>
            <a:rPr lang="en-US" cap="none" sz="1800" b="1" i="0" u="none" baseline="0">
              <a:solidFill>
                <a:srgbClr val="FFFFFF"/>
              </a:solidFill>
            </a:rPr>
            <a:t>
</a:t>
          </a:r>
          <a:r>
            <a:rPr lang="en-US" cap="none" sz="1800" b="1" i="0" u="none" baseline="0">
              <a:solidFill>
                <a:srgbClr val="FFFFFF"/>
              </a:solidFill>
            </a:rPr>
            <a:t>○基準４に該当し、研究責任医師から外れた場合は、研究分担医師として申告してください。</a:t>
          </a:r>
          <a:r>
            <a:rPr lang="en-US" cap="none" sz="1800" b="1" i="0" u="none" baseline="0">
              <a:solidFill>
                <a:srgbClr val="FFFFFF"/>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152400</xdr:colOff>
      <xdr:row>1</xdr:row>
      <xdr:rowOff>257175</xdr:rowOff>
    </xdr:from>
    <xdr:to>
      <xdr:col>24</xdr:col>
      <xdr:colOff>133350</xdr:colOff>
      <xdr:row>8</xdr:row>
      <xdr:rowOff>409575</xdr:rowOff>
    </xdr:to>
    <xdr:sp>
      <xdr:nvSpPr>
        <xdr:cNvPr id="1" name="正方形/長方形 1"/>
        <xdr:cNvSpPr>
          <a:spLocks/>
        </xdr:cNvSpPr>
      </xdr:nvSpPr>
      <xdr:spPr>
        <a:xfrm>
          <a:off x="19592925" y="885825"/>
          <a:ext cx="5295900" cy="3571875"/>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2000" b="1" i="0" u="sng" baseline="0">
              <a:solidFill>
                <a:srgbClr val="0000FF"/>
              </a:solidFill>
            </a:rPr>
            <a:t>■作成に当たっての留意事項</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黄色（記載）と水色（プルダウンで選択）のセルについて入力してください。</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灰色の部分は自動反映されますので、記入しないでください。</a:t>
          </a:r>
          <a:r>
            <a:rPr lang="en-US" cap="none" sz="1800" b="1" i="0" u="none" baseline="0">
              <a:solidFill>
                <a:srgbClr val="FFFFFF"/>
              </a:solidFill>
            </a:rPr>
            <a:t>
</a:t>
          </a:r>
          <a:r>
            <a:rPr lang="en-US" cap="none" sz="1800" b="1" i="0" u="none" baseline="0">
              <a:solidFill>
                <a:srgbClr val="FFFFFF"/>
              </a:solidFill>
            </a:rPr>
            <a:t>○基準４に該当し、研究責任医師から外れた場合は、研究分担医師として申告してください。</a:t>
          </a:r>
          <a:r>
            <a:rPr lang="en-US" cap="none" sz="1800" b="1" i="0" u="none" baseline="0">
              <a:solidFill>
                <a:srgbClr val="FFFFFF"/>
              </a:solidFill>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xdr:colOff>
      <xdr:row>7</xdr:row>
      <xdr:rowOff>266700</xdr:rowOff>
    </xdr:from>
    <xdr:to>
      <xdr:col>33</xdr:col>
      <xdr:colOff>371475</xdr:colOff>
      <xdr:row>20</xdr:row>
      <xdr:rowOff>247650</xdr:rowOff>
    </xdr:to>
    <xdr:sp>
      <xdr:nvSpPr>
        <xdr:cNvPr id="1" name="テキスト ボックス 1"/>
        <xdr:cNvSpPr txBox="1">
          <a:spLocks noChangeArrowheads="1"/>
        </xdr:cNvSpPr>
      </xdr:nvSpPr>
      <xdr:spPr>
        <a:xfrm>
          <a:off x="21374100" y="3762375"/>
          <a:ext cx="8629650" cy="4781550"/>
        </a:xfrm>
        <a:prstGeom prst="rect">
          <a:avLst/>
        </a:prstGeom>
        <a:solidFill>
          <a:srgbClr val="C5E0B4"/>
        </a:solidFill>
        <a:ln w="9525" cmpd="sng">
          <a:solidFill>
            <a:srgbClr val="BCBCBC"/>
          </a:solidFill>
          <a:headEnd type="none"/>
          <a:tailEnd type="none"/>
        </a:ln>
      </xdr:spPr>
      <xdr:txBody>
        <a:bodyPr vertOverflow="clip" wrap="square"/>
        <a:p>
          <a:pPr algn="l">
            <a:defRPr/>
          </a:pPr>
          <a:r>
            <a:rPr lang="en-US" cap="none" sz="2000" b="1" i="0" u="sng" baseline="0">
              <a:solidFill>
                <a:srgbClr val="0000FF"/>
              </a:solidFill>
              <a:latin typeface="メイリオ"/>
              <a:ea typeface="メイリオ"/>
              <a:cs typeface="メイリオ"/>
            </a:rPr>
            <a:t>■</a:t>
          </a:r>
          <a:r>
            <a:rPr lang="en-US" cap="none" sz="2000" b="1" i="0" u="sng" baseline="0">
              <a:solidFill>
                <a:srgbClr val="0000FF"/>
              </a:solidFill>
              <a:latin typeface="ＭＳ Ｐゴシック"/>
              <a:ea typeface="ＭＳ Ｐゴシック"/>
              <a:cs typeface="ＭＳ Ｐゴシック"/>
            </a:rPr>
            <a:t>研究責任医師への送付用</a:t>
          </a:r>
          <a:r>
            <a:rPr lang="en-US" cap="none" sz="2000" b="1" i="0" u="sng" baseline="0">
              <a:solidFill>
                <a:srgbClr val="0000FF"/>
              </a:solidFill>
              <a:latin typeface="Calibri"/>
              <a:ea typeface="Calibri"/>
              <a:cs typeface="Calibri"/>
            </a:rPr>
            <a:t>BOOK</a:t>
          </a:r>
          <a:r>
            <a:rPr lang="en-US" cap="none" sz="2000" b="1" i="0" u="sng" baseline="0">
              <a:solidFill>
                <a:srgbClr val="0000FF"/>
              </a:solidFill>
              <a:latin typeface="ＭＳ Ｐゴシック"/>
              <a:ea typeface="ＭＳ Ｐゴシック"/>
              <a:cs typeface="ＭＳ Ｐゴシック"/>
            </a:rPr>
            <a:t>作成</a:t>
          </a:r>
          <a:r>
            <a:rPr lang="en-US" cap="none" sz="2000" b="1" i="0" u="sng" baseline="0">
              <a:solidFill>
                <a:srgbClr val="0000FF"/>
              </a:solidFill>
              <a:latin typeface="ＭＳ Ｐゴシック"/>
              <a:ea typeface="ＭＳ Ｐゴシック"/>
              <a:cs typeface="ＭＳ Ｐゴシック"/>
            </a:rPr>
            <a:t>方法について</a:t>
          </a:r>
          <a:r>
            <a:rPr lang="en-US" cap="none" sz="2000" b="1" i="0" u="sng" baseline="0">
              <a:solidFill>
                <a:srgbClr val="0000FF"/>
              </a:solidFill>
              <a:latin typeface="Calibri"/>
              <a:ea typeface="Calibri"/>
              <a:cs typeface="Calibri"/>
            </a:rPr>
            <a:t>
</a:t>
          </a:r>
          <a:r>
            <a:rPr lang="en-US" cap="none" sz="1800" b="0" i="0" u="none" baseline="0">
              <a:solidFill>
                <a:srgbClr val="0000FF"/>
              </a:solidFill>
              <a:latin typeface="メイリオ"/>
              <a:ea typeface="メイリオ"/>
              <a:cs typeface="メイリオ"/>
            </a:rPr>
            <a:t>　利益相反状況確認報告書を研究責任医師に送付するに当たって、様式Ｃを除いた必要な情報のみのファイルを電子媒体で送信する場合は、以下の①又は②の方法により行ってください。</a:t>
          </a:r>
          <a:r>
            <a:rPr lang="en-US" cap="none" sz="1800" b="0" i="0" u="none" baseline="0">
              <a:solidFill>
                <a:srgbClr val="0000FF"/>
              </a:solidFill>
              <a:latin typeface="メイリオ"/>
              <a:ea typeface="メイリオ"/>
              <a:cs typeface="メイリオ"/>
            </a:rPr>
            <a:t>
</a:t>
          </a:r>
          <a:r>
            <a:rPr lang="en-US" cap="none" sz="900" b="0" i="0" u="none" baseline="0">
              <a:solidFill>
                <a:srgbClr val="000000"/>
              </a:solidFill>
              <a:latin typeface="メイリオ"/>
              <a:ea typeface="メイリオ"/>
              <a:cs typeface="メイリオ"/>
            </a:rPr>
            <a:t>
</a:t>
          </a:r>
          <a:r>
            <a:rPr lang="en-US" cap="none" sz="1800" b="1" i="0" u="none" baseline="0">
              <a:solidFill>
                <a:srgbClr val="0000FF"/>
              </a:solidFill>
              <a:latin typeface="メイリオ"/>
              <a:ea typeface="メイリオ"/>
              <a:cs typeface="メイリオ"/>
            </a:rPr>
            <a:t>①</a:t>
          </a:r>
          <a:r>
            <a:rPr lang="en-US" cap="none" sz="1800" b="1" i="0" u="none" baseline="0">
              <a:solidFill>
                <a:srgbClr val="000000"/>
              </a:solidFill>
              <a:latin typeface="メイリオ"/>
              <a:ea typeface="メイリオ"/>
              <a:cs typeface="メイリオ"/>
            </a:rPr>
            <a:t>【</a:t>
          </a:r>
          <a:r>
            <a:rPr lang="en-US" cap="none" sz="1800" b="1" i="0" u="none" baseline="0">
              <a:solidFill>
                <a:srgbClr val="000000"/>
              </a:solidFill>
              <a:latin typeface="メイリオ"/>
              <a:ea typeface="メイリオ"/>
              <a:cs typeface="メイリオ"/>
            </a:rPr>
            <a:t>マクロを使用する場合</a:t>
          </a:r>
          <a:r>
            <a:rPr lang="en-US" cap="none" sz="1800" b="1" i="0" u="none" baseline="0">
              <a:solidFill>
                <a:srgbClr val="000000"/>
              </a:solidFill>
              <a:latin typeface="メイリオ"/>
              <a:ea typeface="メイリオ"/>
              <a:cs typeface="メイリオ"/>
            </a:rPr>
            <a:t>】</a:t>
          </a:r>
          <a:r>
            <a:rPr lang="en-US" cap="none" sz="1800" b="1" i="0" u="none" baseline="0">
              <a:solidFill>
                <a:srgbClr val="000000"/>
              </a:solidFill>
              <a:latin typeface="メイリオ"/>
              <a:ea typeface="メイリオ"/>
              <a:cs typeface="メイリオ"/>
            </a:rPr>
            <a:t>
</a:t>
          </a:r>
          <a:r>
            <a:rPr lang="en-US" cap="none" sz="1800" b="1" i="0" u="none" baseline="0">
              <a:solidFill>
                <a:srgbClr val="000000"/>
              </a:solidFill>
              <a:latin typeface="メイリオ"/>
              <a:ea typeface="メイリオ"/>
              <a:cs typeface="メイリオ"/>
            </a:rPr>
            <a:t>以下のボタンをクリックしてください。</a:t>
          </a:r>
        </a:p>
      </xdr:txBody>
    </xdr:sp>
    <xdr:clientData/>
  </xdr:twoCellAnchor>
  <xdr:twoCellAnchor>
    <xdr:from>
      <xdr:col>19</xdr:col>
      <xdr:colOff>9525</xdr:colOff>
      <xdr:row>1</xdr:row>
      <xdr:rowOff>0</xdr:rowOff>
    </xdr:from>
    <xdr:to>
      <xdr:col>33</xdr:col>
      <xdr:colOff>352425</xdr:colOff>
      <xdr:row>7</xdr:row>
      <xdr:rowOff>76200</xdr:rowOff>
    </xdr:to>
    <xdr:sp>
      <xdr:nvSpPr>
        <xdr:cNvPr id="2" name="正方形/長方形 2"/>
        <xdr:cNvSpPr>
          <a:spLocks/>
        </xdr:cNvSpPr>
      </xdr:nvSpPr>
      <xdr:spPr>
        <a:xfrm>
          <a:off x="21374100" y="628650"/>
          <a:ext cx="8610600" cy="2943225"/>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2000" b="1" i="0" u="sng" baseline="0">
              <a:solidFill>
                <a:srgbClr val="0000FF"/>
              </a:solidFill>
            </a:rPr>
            <a:t>■作成に当たっての留意事項</a:t>
          </a:r>
          <a:r>
            <a:rPr lang="en-US" cap="none" sz="2000" b="1" i="0" u="sng" baseline="0">
              <a:solidFill>
                <a:srgbClr val="0000FF"/>
              </a:solidFill>
            </a:rPr>
            <a:t>
</a:t>
          </a:r>
          <a:r>
            <a:rPr lang="en-US" cap="none" sz="1800" b="1" i="0" u="none" baseline="0">
              <a:solidFill>
                <a:srgbClr val="FFFFFF"/>
              </a:solidFill>
            </a:rPr>
            <a:t>○黄色（記載）と水色（プルダウンで選択）のセルについて入力してください。</a:t>
          </a:r>
          <a:r>
            <a:rPr lang="en-US" cap="none" sz="1800" b="1" i="0" u="none" baseline="0">
              <a:solidFill>
                <a:srgbClr val="FFFFFF"/>
              </a:solidFill>
            </a:rPr>
            <a:t>
</a:t>
          </a:r>
          <a:r>
            <a:rPr lang="en-US" cap="none" sz="1800" b="1" i="0" u="none" baseline="0">
              <a:solidFill>
                <a:srgbClr val="FFFFFF"/>
              </a:solidFill>
            </a:rPr>
            <a:t>灰色の部分は自動反映されますので、記入しないでください。</a:t>
          </a:r>
          <a:r>
            <a:rPr lang="en-US" cap="none" sz="1800" b="1" i="0" u="none" baseline="0">
              <a:solidFill>
                <a:srgbClr val="FFFFFF"/>
              </a:solidFill>
            </a:rPr>
            <a:t>
</a:t>
          </a:r>
          <a:r>
            <a:rPr lang="en-US" cap="none" sz="1800" b="1" i="0" u="none" baseline="0">
              <a:solidFill>
                <a:srgbClr val="FFFFFF"/>
              </a:solidFill>
            </a:rPr>
            <a:t>○白抜き空欄になっている場合は、様式</a:t>
          </a:r>
          <a:r>
            <a:rPr lang="en-US" cap="none" sz="1800" b="1" i="0" u="none" baseline="0">
              <a:solidFill>
                <a:srgbClr val="FFFFFF"/>
              </a:solidFill>
            </a:rPr>
            <a:t>C</a:t>
          </a:r>
          <a:r>
            <a:rPr lang="en-US" cap="none" sz="1800" b="1" i="0" u="none" baseline="0">
              <a:solidFill>
                <a:srgbClr val="FFFFFF"/>
              </a:solidFill>
            </a:rPr>
            <a:t>に記載漏れがありますので、申告者に差し戻しください。</a:t>
          </a:r>
          <a:r>
            <a:rPr lang="en-US" cap="none" sz="1800" b="1" i="0" u="none" baseline="0">
              <a:solidFill>
                <a:srgbClr val="FFFFFF"/>
              </a:solidFill>
            </a:rPr>
            <a:t>
</a:t>
          </a:r>
          <a:r>
            <a:rPr lang="en-US" cap="none" sz="1800" b="1" i="0" u="none" baseline="0">
              <a:solidFill>
                <a:srgbClr val="FFFFFF"/>
              </a:solidFill>
            </a:rPr>
            <a:t>○研究責任医師が実施医療機関の管理者の場合は、事実関係の確認を適切にできる同機関の他の者が確認していただく必要があります。該当する場合は、その旨を特記事項（下の段）に記載してください。</a:t>
          </a:r>
          <a:r>
            <a:rPr lang="en-US" cap="none" sz="1800" b="1" i="0" u="none" baseline="0">
              <a:solidFill>
                <a:srgbClr val="FFFFFF"/>
              </a:solidFill>
            </a:rPr>
            <a:t>
</a:t>
          </a:r>
        </a:p>
      </xdr:txBody>
    </xdr:sp>
    <xdr:clientData/>
  </xdr:twoCellAnchor>
  <xdr:twoCellAnchor>
    <xdr:from>
      <xdr:col>19</xdr:col>
      <xdr:colOff>381000</xdr:colOff>
      <xdr:row>13</xdr:row>
      <xdr:rowOff>95250</xdr:rowOff>
    </xdr:from>
    <xdr:to>
      <xdr:col>25</xdr:col>
      <xdr:colOff>314325</xdr:colOff>
      <xdr:row>19</xdr:row>
      <xdr:rowOff>0</xdr:rowOff>
    </xdr:to>
    <xdr:sp macro="[0]!研究責任医師">
      <xdr:nvSpPr>
        <xdr:cNvPr id="3" name="ホームベース 3"/>
        <xdr:cNvSpPr>
          <a:spLocks/>
        </xdr:cNvSpPr>
      </xdr:nvSpPr>
      <xdr:spPr>
        <a:xfrm>
          <a:off x="21745575" y="6124575"/>
          <a:ext cx="3476625" cy="1847850"/>
        </a:xfrm>
        <a:prstGeom prst="homePlate">
          <a:avLst>
            <a:gd name="adj" fmla="val 27472"/>
          </a:avLst>
        </a:prstGeom>
        <a:solidFill>
          <a:srgbClr val="FF66CC"/>
        </a:solidFill>
        <a:ln w="12700" cmpd="sng">
          <a:solidFill>
            <a:srgbClr val="FF66CC"/>
          </a:solidFill>
          <a:headEnd type="none"/>
          <a:tailEnd type="none"/>
        </a:ln>
      </xdr:spPr>
      <xdr:txBody>
        <a:bodyPr vertOverflow="clip" wrap="square" anchor="ctr"/>
        <a:p>
          <a:pPr algn="ctr">
            <a:defRPr/>
          </a:pPr>
          <a:r>
            <a:rPr lang="en-US" cap="none" sz="2000" b="1" i="0" u="none" baseline="0">
              <a:solidFill>
                <a:srgbClr val="FFFFFF"/>
              </a:solidFill>
            </a:rPr>
            <a:t>研究責任医師への送付用</a:t>
          </a:r>
          <a:r>
            <a:rPr lang="en-US" cap="none" sz="2000" b="1" i="0" u="none" baseline="0">
              <a:solidFill>
                <a:srgbClr val="FFFFFF"/>
              </a:solidFill>
            </a:rPr>
            <a:t>BOOK</a:t>
          </a:r>
          <a:r>
            <a:rPr lang="en-US" cap="none" sz="2000" b="1" i="0" u="none" baseline="0">
              <a:solidFill>
                <a:srgbClr val="FFFFFF"/>
              </a:solidFill>
            </a:rPr>
            <a:t>作成</a:t>
          </a:r>
          <a:r>
            <a:rPr lang="en-US" cap="none" sz="2000" b="1" i="0" u="none" baseline="0">
              <a:solidFill>
                <a:srgbClr val="FFFFFF"/>
              </a:solidFill>
            </a:rPr>
            <a:t>
</a:t>
          </a:r>
          <a:r>
            <a:rPr lang="en-US" cap="none" sz="1800" b="0" i="0" u="none" baseline="0">
              <a:solidFill>
                <a:srgbClr val="FFFFFF"/>
              </a:solidFill>
            </a:rPr>
            <a:t>（様式</a:t>
          </a:r>
          <a:r>
            <a:rPr lang="en-US" cap="none" sz="1800" b="0" i="0" u="none" baseline="0">
              <a:solidFill>
                <a:srgbClr val="FFFFFF"/>
              </a:solidFill>
            </a:rPr>
            <a:t>A,</a:t>
          </a:r>
          <a:r>
            <a:rPr lang="en-US" cap="none" sz="1800" b="0" i="0" u="none" baseline="0">
              <a:solidFill>
                <a:srgbClr val="FFFFFF"/>
              </a:solidFill>
            </a:rPr>
            <a:t>様式</a:t>
          </a:r>
          <a:r>
            <a:rPr lang="en-US" cap="none" sz="1800" b="0" i="0" u="none" baseline="0">
              <a:solidFill>
                <a:srgbClr val="FFFFFF"/>
              </a:solidFill>
            </a:rPr>
            <a:t>B,</a:t>
          </a:r>
          <a:r>
            <a:rPr lang="en-US" cap="none" sz="1800" b="0" i="0" u="none" baseline="0">
              <a:solidFill>
                <a:srgbClr val="FFFFFF"/>
              </a:solidFill>
            </a:rPr>
            <a:t>様式</a:t>
          </a:r>
          <a:r>
            <a:rPr lang="en-US" cap="none" sz="1800" b="0" i="0" u="none" baseline="0">
              <a:solidFill>
                <a:srgbClr val="FFFFFF"/>
              </a:solidFill>
            </a:rPr>
            <a:t>D,</a:t>
          </a:r>
          <a:r>
            <a:rPr lang="en-US" cap="none" sz="1800" b="0" i="0" u="none" baseline="0">
              <a:solidFill>
                <a:srgbClr val="FFFFFF"/>
              </a:solidFill>
            </a:rPr>
            <a:t>様式</a:t>
          </a:r>
          <a:r>
            <a:rPr lang="en-US" cap="none" sz="1800" b="0" i="0" u="none" baseline="0">
              <a:solidFill>
                <a:srgbClr val="FFFFFF"/>
              </a:solidFill>
            </a:rPr>
            <a:t>E</a:t>
          </a:r>
          <a:r>
            <a:rPr lang="en-US" cap="none" sz="1800" b="0" i="0" u="none" baseline="0">
              <a:solidFill>
                <a:srgbClr val="FFFFFF"/>
              </a:solidFill>
            </a:rPr>
            <a:t>）</a:t>
          </a:r>
        </a:p>
      </xdr:txBody>
    </xdr:sp>
    <xdr:clientData/>
  </xdr:twoCellAnchor>
  <xdr:twoCellAnchor>
    <xdr:from>
      <xdr:col>19</xdr:col>
      <xdr:colOff>38100</xdr:colOff>
      <xdr:row>21</xdr:row>
      <xdr:rowOff>19050</xdr:rowOff>
    </xdr:from>
    <xdr:to>
      <xdr:col>33</xdr:col>
      <xdr:colOff>390525</xdr:colOff>
      <xdr:row>38</xdr:row>
      <xdr:rowOff>323850</xdr:rowOff>
    </xdr:to>
    <xdr:sp>
      <xdr:nvSpPr>
        <xdr:cNvPr id="4" name="正方形/長方形 4"/>
        <xdr:cNvSpPr>
          <a:spLocks/>
        </xdr:cNvSpPr>
      </xdr:nvSpPr>
      <xdr:spPr>
        <a:xfrm>
          <a:off x="21402675" y="8639175"/>
          <a:ext cx="8620125" cy="6905625"/>
        </a:xfrm>
        <a:prstGeom prst="rect">
          <a:avLst/>
        </a:prstGeom>
        <a:solidFill>
          <a:srgbClr val="C5E0B4"/>
        </a:solidFill>
        <a:ln w="57150" cmpd="sng">
          <a:solidFill>
            <a:srgbClr val="C5E0B4"/>
          </a:solidFill>
          <a:headEnd type="none"/>
          <a:tailEnd type="none"/>
        </a:ln>
      </xdr:spPr>
      <xdr:txBody>
        <a:bodyPr vertOverflow="clip" wrap="square"/>
        <a:p>
          <a:pPr algn="l">
            <a:defRPr/>
          </a:pPr>
          <a:r>
            <a:rPr lang="en-US" cap="none" sz="1800" b="1" i="0" u="none" baseline="0">
              <a:solidFill>
                <a:srgbClr val="0000FF"/>
              </a:solidFill>
            </a:rPr>
            <a:t>②</a:t>
          </a:r>
          <a:r>
            <a:rPr lang="en-US" cap="none" sz="1800" b="1" i="0" u="none" baseline="0">
              <a:solidFill>
                <a:srgbClr val="000000"/>
              </a:solidFill>
            </a:rPr>
            <a:t>【</a:t>
          </a:r>
          <a:r>
            <a:rPr lang="en-US" cap="none" sz="1800" b="1" i="0" u="none" baseline="0">
              <a:solidFill>
                <a:srgbClr val="000000"/>
              </a:solidFill>
            </a:rPr>
            <a:t>マクロボタンを使用しない場合の送付用</a:t>
          </a:r>
          <a:r>
            <a:rPr lang="en-US" cap="none" sz="1800" b="1" i="0" u="none" baseline="0">
              <a:solidFill>
                <a:srgbClr val="000000"/>
              </a:solidFill>
            </a:rPr>
            <a:t>Book</a:t>
          </a:r>
          <a:r>
            <a:rPr lang="en-US" cap="none" sz="1800" b="1" i="0" u="none" baseline="0">
              <a:solidFill>
                <a:srgbClr val="000000"/>
              </a:solidFill>
            </a:rPr>
            <a:t>作成方法</a:t>
          </a:r>
          <a:r>
            <a:rPr lang="en-US" cap="none" sz="1800" b="1" i="0" u="none" baseline="0">
              <a:solidFill>
                <a:srgbClr val="000000"/>
              </a:solidFill>
            </a:rPr>
            <a:t>】</a:t>
          </a:r>
          <a:r>
            <a:rPr lang="en-US" cap="none" sz="1800" b="1" i="0" u="none" baseline="0">
              <a:solidFill>
                <a:srgbClr val="000000"/>
              </a:solidFill>
            </a:rPr>
            <a:t>
</a:t>
          </a:r>
          <a:r>
            <a:rPr lang="en-US" cap="none" sz="1800" b="0" i="0" u="none" baseline="0">
              <a:solidFill>
                <a:srgbClr val="000000"/>
              </a:solidFill>
            </a:rPr>
            <a:t>1</a:t>
          </a:r>
          <a:r>
            <a:rPr lang="en-US" cap="none" sz="1800" b="0" i="0" u="none" baseline="0">
              <a:solidFill>
                <a:srgbClr val="000000"/>
              </a:solidFill>
            </a:rPr>
            <a:t>．シート（様式</a:t>
          </a:r>
          <a:r>
            <a:rPr lang="en-US" cap="none" sz="1800" b="0" i="0" u="none" baseline="0">
              <a:solidFill>
                <a:srgbClr val="000000"/>
              </a:solidFill>
            </a:rPr>
            <a:t>A</a:t>
          </a:r>
          <a:r>
            <a:rPr lang="en-US" cap="none" sz="1800" b="0" i="0" u="none" baseline="0">
              <a:solidFill>
                <a:srgbClr val="000000"/>
              </a:solidFill>
            </a:rPr>
            <a:t>、様式</a:t>
          </a:r>
          <a:r>
            <a:rPr lang="en-US" cap="none" sz="1800" b="0" i="0" u="none" baseline="0">
              <a:solidFill>
                <a:srgbClr val="000000"/>
              </a:solidFill>
            </a:rPr>
            <a:t>B</a:t>
          </a:r>
          <a:r>
            <a:rPr lang="en-US" cap="none" sz="1800" b="0" i="0" u="none" baseline="0">
              <a:solidFill>
                <a:srgbClr val="000000"/>
              </a:solidFill>
            </a:rPr>
            <a:t>、様式</a:t>
          </a:r>
          <a:r>
            <a:rPr lang="en-US" cap="none" sz="1800" b="0" i="0" u="none" baseline="0">
              <a:solidFill>
                <a:srgbClr val="000000"/>
              </a:solidFill>
            </a:rPr>
            <a:t>D</a:t>
          </a:r>
          <a:r>
            <a:rPr lang="en-US" cap="none" sz="1800" b="0" i="0" u="none" baseline="0">
              <a:solidFill>
                <a:srgbClr val="000000"/>
              </a:solidFill>
            </a:rPr>
            <a:t>、様式</a:t>
          </a:r>
          <a:r>
            <a:rPr lang="en-US" cap="none" sz="1800" b="0" i="0" u="none" baseline="0">
              <a:solidFill>
                <a:srgbClr val="000000"/>
              </a:solidFill>
            </a:rPr>
            <a:t>E</a:t>
          </a:r>
          <a:r>
            <a:rPr lang="en-US" cap="none" sz="1800" b="0" i="0" u="none" baseline="0">
              <a:solidFill>
                <a:srgbClr val="000000"/>
              </a:solidFill>
            </a:rPr>
            <a:t>）をコピーする。</a:t>
          </a:r>
          <a:r>
            <a:rPr lang="en-US" cap="none" sz="1800" b="0" i="0" u="none" baseline="0">
              <a:solidFill>
                <a:srgbClr val="000000"/>
              </a:solidFill>
            </a:rPr>
            <a:t>
</a:t>
          </a:r>
          <a:r>
            <a:rPr lang="en-US" cap="none" sz="1800" b="0" i="0" u="none" baseline="0">
              <a:solidFill>
                <a:srgbClr val="000000"/>
              </a:solidFill>
            </a:rPr>
            <a:t>　　　　　　　　</a:t>
          </a:r>
          <a:r>
            <a:rPr lang="en-US" cap="none" sz="1400" b="0" i="0" u="none" baseline="0">
              <a:solidFill>
                <a:srgbClr val="000000"/>
              </a:solidFill>
            </a:rPr>
            <a:t>シート名を選択して、右クリックをし、移動またはコピーを選択し、「コピーを作成する」に　</a:t>
          </a:r>
          <a:r>
            <a:rPr lang="en-US" cap="none" sz="1400" b="0" i="0" u="none" baseline="0">
              <a:solidFill>
                <a:srgbClr val="000000"/>
              </a:solidFill>
            </a:rPr>
            <a:t>
</a:t>
          </a:r>
          <a:r>
            <a:rPr lang="en-US" cap="none" sz="1400" b="0" i="0" u="none" baseline="0">
              <a:solidFill>
                <a:srgbClr val="000000"/>
              </a:solidFill>
            </a:rPr>
            <a:t>　　チェックを入れて実行する。シート名　様式</a:t>
          </a:r>
          <a:r>
            <a:rPr lang="en-US" cap="none" sz="1400" b="0" i="0" u="none" baseline="0">
              <a:solidFill>
                <a:srgbClr val="000000"/>
              </a:solidFill>
            </a:rPr>
            <a:t>A</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）、様式</a:t>
          </a:r>
          <a:r>
            <a:rPr lang="en-US" cap="none" sz="1400" b="0" i="0" u="none" baseline="0">
              <a:solidFill>
                <a:srgbClr val="000000"/>
              </a:solidFill>
            </a:rPr>
            <a:t>B</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）・・・ができる。</a:t>
          </a:r>
          <a:r>
            <a:rPr lang="en-US" cap="none" sz="1400" b="0" i="0" u="none" baseline="0">
              <a:solidFill>
                <a:srgbClr val="000000"/>
              </a:solidFill>
            </a:rPr>
            <a:t>
</a:t>
          </a:r>
          <a:r>
            <a:rPr lang="en-US" cap="none" sz="1800" b="0" i="0" u="none" baseline="0">
              <a:solidFill>
                <a:srgbClr val="000000"/>
              </a:solidFill>
            </a:rPr>
            <a:t>2.</a:t>
          </a:r>
          <a:r>
            <a:rPr lang="en-US" cap="none" sz="1800" b="0" i="0" u="none" baseline="0">
              <a:solidFill>
                <a:srgbClr val="000000"/>
              </a:solidFill>
            </a:rPr>
            <a:t>　</a:t>
          </a:r>
          <a:r>
            <a:rPr lang="en-US" cap="none" sz="1800" b="0" i="0" u="none" baseline="0">
              <a:solidFill>
                <a:srgbClr val="000000"/>
              </a:solidFill>
            </a:rPr>
            <a:t>1</a:t>
          </a:r>
          <a:r>
            <a:rPr lang="en-US" cap="none" sz="1800" b="0" i="0" u="none" baseline="0">
              <a:solidFill>
                <a:srgbClr val="000000"/>
              </a:solidFill>
            </a:rPr>
            <a:t>で作成したシート（</a:t>
          </a:r>
          <a:r>
            <a:rPr lang="en-US" cap="none" sz="1800" b="0" i="0" u="none" baseline="0">
              <a:solidFill>
                <a:srgbClr val="000000"/>
              </a:solidFill>
            </a:rPr>
            <a:t>2</a:t>
          </a:r>
          <a:r>
            <a:rPr lang="en-US" cap="none" sz="1800" b="0" i="0" u="none" baseline="0">
              <a:solidFill>
                <a:srgbClr val="000000"/>
              </a:solidFill>
            </a:rPr>
            <a:t>）のついた</a:t>
          </a:r>
          <a:r>
            <a:rPr lang="en-US" cap="none" sz="1800" b="0" i="0" u="none" baseline="0">
              <a:solidFill>
                <a:srgbClr val="000000"/>
              </a:solidFill>
            </a:rPr>
            <a:t>4</a:t>
          </a:r>
          <a:r>
            <a:rPr lang="en-US" cap="none" sz="1800" b="0" i="0" u="none" baseline="0">
              <a:solidFill>
                <a:srgbClr val="000000"/>
              </a:solidFill>
            </a:rPr>
            <a:t>枚のシートを全て、値貼り付けをする　</a:t>
          </a:r>
          <a:r>
            <a:rPr lang="en-US" cap="none" sz="1800" b="0" i="0" u="none" baseline="0">
              <a:solidFill>
                <a:srgbClr val="000000"/>
              </a:solidFill>
            </a:rPr>
            <a:t>
</a:t>
          </a:r>
          <a:r>
            <a:rPr lang="en-US" cap="none" sz="1800" b="0" i="0" u="none" baseline="0">
              <a:solidFill>
                <a:srgbClr val="000000"/>
              </a:solidFill>
            </a:rPr>
            <a:t>　　（式が入っているため、値に置き換える）</a:t>
          </a:r>
          <a:r>
            <a:rPr lang="en-US" cap="none" sz="1800" b="0" i="0" u="none" baseline="0">
              <a:solidFill>
                <a:srgbClr val="000000"/>
              </a:solidFill>
            </a:rPr>
            <a:t>
</a:t>
          </a:r>
          <a:r>
            <a:rPr lang="en-US" cap="none" sz="1800" b="0" i="0" u="none" baseline="0">
              <a:solidFill>
                <a:srgbClr val="000000"/>
              </a:solidFill>
            </a:rPr>
            <a:t>　　</a:t>
          </a:r>
          <a:r>
            <a:rPr lang="en-US" cap="none" sz="1400" b="0" i="0" u="none" baseline="0">
              <a:solidFill>
                <a:srgbClr val="000000"/>
              </a:solidFill>
            </a:rPr>
            <a:t>校閲</a:t>
          </a:r>
          <a:r>
            <a:rPr lang="en-US" cap="none" sz="1400" b="0" i="0" u="none" baseline="0">
              <a:solidFill>
                <a:srgbClr val="000000"/>
              </a:solidFill>
            </a:rPr>
            <a:t>→</a:t>
          </a:r>
          <a:r>
            <a:rPr lang="en-US" cap="none" sz="1400" b="0" i="0" u="none" baseline="0">
              <a:solidFill>
                <a:srgbClr val="000000"/>
              </a:solidFill>
            </a:rPr>
            <a:t>シートの保護の解除をクリックする</a:t>
          </a:r>
          <a:r>
            <a:rPr lang="en-US" cap="none" sz="1400" b="0" i="0" u="none" baseline="0">
              <a:solidFill>
                <a:srgbClr val="000000"/>
              </a:solidFill>
            </a:rPr>
            <a:t>
</a:t>
          </a:r>
          <a:r>
            <a:rPr lang="en-US" cap="none" sz="1400" b="0" i="0" u="none" baseline="0">
              <a:solidFill>
                <a:srgbClr val="000000"/>
              </a:solidFill>
            </a:rPr>
            <a:t>　　「様式</a:t>
          </a:r>
          <a:r>
            <a:rPr lang="en-US" cap="none" sz="1400" b="0" i="0" u="none" baseline="0">
              <a:solidFill>
                <a:srgbClr val="000000"/>
              </a:solidFill>
            </a:rPr>
            <a:t>A</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）を」開き、シートの一番左上　　　　　　　　をクリックし、シートの全面を反転させ（選択し）た上、</a:t>
          </a:r>
          <a:r>
            <a:rPr lang="en-US" cap="none" sz="1400" b="0" i="0" u="none" baseline="0">
              <a:solidFill>
                <a:srgbClr val="000000"/>
              </a:solidFill>
            </a:rPr>
            <a:t>
</a:t>
          </a:r>
          <a:r>
            <a:rPr lang="en-US" cap="none" sz="1400" b="0" i="0" u="none" baseline="0">
              <a:solidFill>
                <a:srgbClr val="000000"/>
              </a:solidFill>
            </a:rPr>
            <a:t>　　右クリックでコピー　</a:t>
          </a:r>
          <a:r>
            <a:rPr lang="en-US" cap="none" sz="1400" b="0" i="0" u="none" baseline="0">
              <a:solidFill>
                <a:srgbClr val="000000"/>
              </a:solidFill>
            </a:rPr>
            <a:t>→</a:t>
          </a:r>
          <a:r>
            <a:rPr lang="en-US" cap="none" sz="1400" b="0" i="0" u="none" baseline="0">
              <a:solidFill>
                <a:srgbClr val="000000"/>
              </a:solidFill>
            </a:rPr>
            <a:t>形式を選択して貼り付けを選び、値貼り付けをする。</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FF0000"/>
              </a:solidFill>
            </a:rPr>
            <a:t>「様式</a:t>
          </a:r>
          <a:r>
            <a:rPr lang="en-US" cap="none" sz="1400" b="0" i="0" u="none" baseline="0">
              <a:solidFill>
                <a:srgbClr val="FF0000"/>
              </a:solidFill>
            </a:rPr>
            <a:t>E</a:t>
          </a:r>
          <a:r>
            <a:rPr lang="en-US" cap="none" sz="1400" b="0" i="0" u="none" baseline="0">
              <a:solidFill>
                <a:srgbClr val="FF0000"/>
              </a:solidFill>
            </a:rPr>
            <a:t>（</a:t>
          </a:r>
          <a:r>
            <a:rPr lang="en-US" cap="none" sz="1400" b="0" i="0" u="none" baseline="0">
              <a:solidFill>
                <a:srgbClr val="FF0000"/>
              </a:solidFill>
            </a:rPr>
            <a:t>2</a:t>
          </a:r>
          <a:r>
            <a:rPr lang="en-US" cap="none" sz="1400" b="0" i="0" u="none" baseline="0">
              <a:solidFill>
                <a:srgbClr val="FF0000"/>
              </a:solidFill>
            </a:rPr>
            <a:t>）」だけは、</a:t>
          </a:r>
          <a:r>
            <a:rPr lang="en-US" cap="none" sz="1400" b="0" i="0" u="none" baseline="0">
              <a:solidFill>
                <a:srgbClr val="FF0000"/>
              </a:solidFill>
            </a:rPr>
            <a:t>1</a:t>
          </a:r>
          <a:r>
            <a:rPr lang="en-US" cap="none" sz="1400" b="0" i="0" u="none" baseline="0">
              <a:solidFill>
                <a:srgbClr val="FF0000"/>
              </a:solidFill>
            </a:rPr>
            <a:t>行目から</a:t>
          </a:r>
          <a:r>
            <a:rPr lang="en-US" cap="none" sz="1400" b="0" i="0" u="none" baseline="0">
              <a:solidFill>
                <a:srgbClr val="FF0000"/>
              </a:solidFill>
            </a:rPr>
            <a:t>41</a:t>
          </a:r>
          <a:r>
            <a:rPr lang="en-US" cap="none" sz="1400" b="0" i="0" u="none" baseline="0">
              <a:solidFill>
                <a:srgbClr val="FF0000"/>
              </a:solidFill>
            </a:rPr>
            <a:t>行目までを反転させた上、右クリックでコピー</a:t>
          </a:r>
          <a:r>
            <a:rPr lang="en-US" cap="none" sz="1400" b="0" i="0" u="none" baseline="0">
              <a:solidFill>
                <a:srgbClr val="FF0000"/>
              </a:solidFill>
            </a:rPr>
            <a:t>→</a:t>
          </a:r>
          <a:r>
            <a:rPr lang="en-US" cap="none" sz="1400" b="0" i="0" u="none" baseline="0">
              <a:solidFill>
                <a:srgbClr val="FF0000"/>
              </a:solidFill>
            </a:rPr>
            <a:t>形式を選択して貼り付ける。</a:t>
          </a:r>
          <a:r>
            <a:rPr lang="en-US" cap="none" sz="1400" b="0" i="0" u="none" baseline="0">
              <a:solidFill>
                <a:srgbClr val="FF0000"/>
              </a:solidFill>
            </a:rPr>
            <a:t>
</a:t>
          </a:r>
          <a:r>
            <a:rPr lang="en-US" cap="none" sz="1800" b="0" i="0" u="none" baseline="0">
              <a:solidFill>
                <a:srgbClr val="000000"/>
              </a:solidFill>
            </a:rPr>
            <a:t>3.</a:t>
          </a:r>
          <a:r>
            <a:rPr lang="en-US" cap="none" sz="1800" b="0" i="0" u="none" baseline="0">
              <a:solidFill>
                <a:srgbClr val="000000"/>
              </a:solidFill>
            </a:rPr>
            <a:t>　</a:t>
          </a:r>
          <a:r>
            <a:rPr lang="en-US" cap="none" sz="1800" b="0" i="0" u="none" baseline="0">
              <a:solidFill>
                <a:srgbClr val="000000"/>
              </a:solidFill>
            </a:rPr>
            <a:t>2</a:t>
          </a:r>
          <a:r>
            <a:rPr lang="en-US" cap="none" sz="1800" b="0" i="0" u="none" baseline="0">
              <a:solidFill>
                <a:srgbClr val="000000"/>
              </a:solidFill>
            </a:rPr>
            <a:t>で作成した　</a:t>
          </a:r>
          <a:r>
            <a:rPr lang="en-US" cap="none" sz="1800" b="0" i="0" u="none" baseline="0">
              <a:solidFill>
                <a:srgbClr val="000000"/>
              </a:solidFill>
            </a:rPr>
            <a:t>4</a:t>
          </a:r>
          <a:r>
            <a:rPr lang="en-US" cap="none" sz="1800" b="0" i="0" u="none" baseline="0">
              <a:solidFill>
                <a:srgbClr val="000000"/>
              </a:solidFill>
            </a:rPr>
            <a:t>枚のシート（</a:t>
          </a:r>
          <a:r>
            <a:rPr lang="en-US" cap="none" sz="1800" b="0" i="0" u="none" baseline="0">
              <a:solidFill>
                <a:srgbClr val="000000"/>
              </a:solidFill>
            </a:rPr>
            <a:t>（様式</a:t>
          </a:r>
          <a:r>
            <a:rPr lang="en-US" cap="none" sz="1800" b="0" i="0" u="none" baseline="0">
              <a:solidFill>
                <a:srgbClr val="000000"/>
              </a:solidFill>
            </a:rPr>
            <a:t>A</a:t>
          </a:r>
          <a:r>
            <a:rPr lang="en-US" cap="none" sz="1800" b="0" i="0" u="none" baseline="0">
              <a:solidFill>
                <a:srgbClr val="000000"/>
              </a:solidFill>
            </a:rPr>
            <a:t>（</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、様式</a:t>
          </a:r>
          <a:r>
            <a:rPr lang="en-US" cap="none" sz="1800" b="0" i="0" u="none" baseline="0">
              <a:solidFill>
                <a:srgbClr val="000000"/>
              </a:solidFill>
            </a:rPr>
            <a:t>B</a:t>
          </a:r>
          <a:r>
            <a:rPr lang="en-US" cap="none" sz="1800" b="0" i="0" u="none" baseline="0">
              <a:solidFill>
                <a:srgbClr val="000000"/>
              </a:solidFill>
            </a:rPr>
            <a:t>（</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、様式</a:t>
          </a:r>
          <a:r>
            <a:rPr lang="en-US" cap="none" sz="1800" b="0" i="0" u="none" baseline="0">
              <a:solidFill>
                <a:srgbClr val="000000"/>
              </a:solidFill>
            </a:rPr>
            <a:t>D_</a:t>
          </a:r>
          <a:r>
            <a:rPr lang="en-US" cap="none" sz="1800" b="0" i="0" u="none" baseline="0">
              <a:solidFill>
                <a:srgbClr val="000000"/>
              </a:solidFill>
            </a:rPr>
            <a:t>研究責任医師（</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
</a:t>
          </a:r>
          <a:r>
            <a:rPr lang="en-US" cap="none" sz="1800" b="0" i="0" u="none" baseline="0">
              <a:solidFill>
                <a:srgbClr val="000000"/>
              </a:solidFill>
            </a:rPr>
            <a:t>　</a:t>
          </a:r>
          <a:r>
            <a:rPr lang="en-US" cap="none" sz="1800" b="0" i="0" u="none" baseline="0">
              <a:solidFill>
                <a:srgbClr val="000000"/>
              </a:solidFill>
            </a:rPr>
            <a:t>様式</a:t>
          </a:r>
          <a:r>
            <a:rPr lang="en-US" cap="none" sz="1800" b="0" i="0" u="none" baseline="0">
              <a:solidFill>
                <a:srgbClr val="000000"/>
              </a:solidFill>
            </a:rPr>
            <a:t>E</a:t>
          </a:r>
          <a:r>
            <a:rPr lang="en-US" cap="none" sz="1800" b="0" i="0" u="none" baseline="0">
              <a:solidFill>
                <a:srgbClr val="000000"/>
              </a:solidFill>
            </a:rPr>
            <a:t>（</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a:t>
          </a:r>
          <a:r>
            <a:rPr lang="en-US" cap="none" sz="1800" b="0" i="0" u="none" baseline="0">
              <a:solidFill>
                <a:srgbClr val="000000"/>
              </a:solidFill>
            </a:rPr>
            <a:t>を、新しい</a:t>
          </a:r>
          <a:r>
            <a:rPr lang="en-US" cap="none" sz="1800" b="0" i="0" u="none" baseline="0">
              <a:solidFill>
                <a:srgbClr val="000000"/>
              </a:solidFill>
            </a:rPr>
            <a:t>Book</a:t>
          </a:r>
          <a:r>
            <a:rPr lang="en-US" cap="none" sz="1800" b="0" i="0" u="none" baseline="0">
              <a:solidFill>
                <a:srgbClr val="000000"/>
              </a:solidFill>
            </a:rPr>
            <a:t>に移動する。</a:t>
          </a:r>
          <a:r>
            <a:rPr lang="en-US" cap="none" sz="1800" b="0" i="0" u="none" baseline="0">
              <a:solidFill>
                <a:srgbClr val="000000"/>
              </a:solidFill>
            </a:rPr>
            <a:t>
</a:t>
          </a:r>
          <a:r>
            <a:rPr lang="en-US" cap="none" sz="1400" b="0" i="0" u="none" baseline="0">
              <a:solidFill>
                <a:srgbClr val="000000"/>
              </a:solidFill>
            </a:rPr>
            <a:t>　　シート名を選択して右クリックをし、移動またはコピーを選択し、移動先ブック名から、</a:t>
          </a:r>
          <a:r>
            <a:rPr lang="en-US" cap="none" sz="1400" b="0" i="0" u="none" baseline="0">
              <a:solidFill>
                <a:srgbClr val="000000"/>
              </a:solidFill>
            </a:rPr>
            <a:t>
</a:t>
          </a:r>
          <a:r>
            <a:rPr lang="en-US" cap="none" sz="1400" b="0" i="0" u="none" baseline="0">
              <a:solidFill>
                <a:srgbClr val="000000"/>
              </a:solidFill>
            </a:rPr>
            <a:t>　　（新しいブック）を選ぶ。（「コピーを作成する」にチェックはしない）</a:t>
          </a:r>
          <a:r>
            <a:rPr lang="en-US" cap="none" sz="1400" b="0" i="0" u="none" baseline="0">
              <a:solidFill>
                <a:srgbClr val="000000"/>
              </a:solidFill>
            </a:rPr>
            <a:t>
</a:t>
          </a:r>
          <a:r>
            <a:rPr lang="en-US" cap="none" sz="1400" b="0" i="0" u="none" baseline="0">
              <a:solidFill>
                <a:srgbClr val="000000"/>
              </a:solidFill>
            </a:rPr>
            <a:t>
</a:t>
          </a:r>
          <a:r>
            <a:rPr lang="en-US" cap="none" sz="1800" b="0" i="0" u="none" baseline="0">
              <a:solidFill>
                <a:srgbClr val="000000"/>
              </a:solidFill>
            </a:rPr>
            <a:t>4.</a:t>
          </a:r>
          <a:r>
            <a:rPr lang="en-US" cap="none" sz="1800" b="0" i="0" u="none" baseline="0">
              <a:solidFill>
                <a:srgbClr val="000000"/>
              </a:solidFill>
            </a:rPr>
            <a:t>　新しいブックを保存する（シート名は適宜変更可）。</a:t>
          </a:r>
        </a:p>
      </xdr:txBody>
    </xdr:sp>
    <xdr:clientData/>
  </xdr:twoCellAnchor>
  <xdr:twoCellAnchor editAs="oneCell">
    <xdr:from>
      <xdr:col>19</xdr:col>
      <xdr:colOff>447675</xdr:colOff>
      <xdr:row>23</xdr:row>
      <xdr:rowOff>57150</xdr:rowOff>
    </xdr:from>
    <xdr:to>
      <xdr:col>21</xdr:col>
      <xdr:colOff>295275</xdr:colOff>
      <xdr:row>23</xdr:row>
      <xdr:rowOff>304800</xdr:rowOff>
    </xdr:to>
    <xdr:pic>
      <xdr:nvPicPr>
        <xdr:cNvPr id="5" name="図 5"/>
        <xdr:cNvPicPr preferRelativeResize="1">
          <a:picLocks noChangeAspect="1"/>
        </xdr:cNvPicPr>
      </xdr:nvPicPr>
      <xdr:blipFill>
        <a:blip r:embed="rId1"/>
        <a:stretch>
          <a:fillRect/>
        </a:stretch>
      </xdr:blipFill>
      <xdr:spPr>
        <a:xfrm>
          <a:off x="21812250" y="9448800"/>
          <a:ext cx="1038225" cy="247650"/>
        </a:xfrm>
        <a:prstGeom prst="rect">
          <a:avLst/>
        </a:prstGeom>
        <a:noFill/>
        <a:ln w="9525" cmpd="sng">
          <a:noFill/>
        </a:ln>
      </xdr:spPr>
    </xdr:pic>
    <xdr:clientData/>
  </xdr:twoCellAnchor>
  <xdr:twoCellAnchor editAs="oneCell">
    <xdr:from>
      <xdr:col>24</xdr:col>
      <xdr:colOff>590550</xdr:colOff>
      <xdr:row>27</xdr:row>
      <xdr:rowOff>171450</xdr:rowOff>
    </xdr:from>
    <xdr:to>
      <xdr:col>26</xdr:col>
      <xdr:colOff>314325</xdr:colOff>
      <xdr:row>28</xdr:row>
      <xdr:rowOff>238125</xdr:rowOff>
    </xdr:to>
    <xdr:pic>
      <xdr:nvPicPr>
        <xdr:cNvPr id="6" name="図 6"/>
        <xdr:cNvPicPr preferRelativeResize="1">
          <a:picLocks noChangeAspect="1"/>
        </xdr:cNvPicPr>
      </xdr:nvPicPr>
      <xdr:blipFill>
        <a:blip r:embed="rId2"/>
        <a:stretch>
          <a:fillRect/>
        </a:stretch>
      </xdr:blipFill>
      <xdr:spPr>
        <a:xfrm>
          <a:off x="24907875" y="11049000"/>
          <a:ext cx="904875" cy="438150"/>
        </a:xfrm>
        <a:prstGeom prst="rect">
          <a:avLst/>
        </a:prstGeom>
        <a:noFill/>
        <a:ln w="9525" cmpd="sng">
          <a:noFill/>
        </a:ln>
      </xdr:spPr>
    </xdr:pic>
    <xdr:clientData/>
  </xdr:twoCellAnchor>
  <xdr:twoCellAnchor>
    <xdr:from>
      <xdr:col>24</xdr:col>
      <xdr:colOff>581025</xdr:colOff>
      <xdr:row>27</xdr:row>
      <xdr:rowOff>133350</xdr:rowOff>
    </xdr:from>
    <xdr:to>
      <xdr:col>25</xdr:col>
      <xdr:colOff>180975</xdr:colOff>
      <xdr:row>27</xdr:row>
      <xdr:rowOff>333375</xdr:rowOff>
    </xdr:to>
    <xdr:sp>
      <xdr:nvSpPr>
        <xdr:cNvPr id="7" name="円/楕円 7"/>
        <xdr:cNvSpPr>
          <a:spLocks/>
        </xdr:cNvSpPr>
      </xdr:nvSpPr>
      <xdr:spPr>
        <a:xfrm>
          <a:off x="24898350" y="11010900"/>
          <a:ext cx="190500" cy="209550"/>
        </a:xfrm>
        <a:prstGeom prst="ellipse">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30</xdr:col>
      <xdr:colOff>152400</xdr:colOff>
      <xdr:row>35</xdr:row>
      <xdr:rowOff>190500</xdr:rowOff>
    </xdr:from>
    <xdr:to>
      <xdr:col>32</xdr:col>
      <xdr:colOff>533400</xdr:colOff>
      <xdr:row>37</xdr:row>
      <xdr:rowOff>666750</xdr:rowOff>
    </xdr:to>
    <xdr:pic>
      <xdr:nvPicPr>
        <xdr:cNvPr id="8" name="図 8"/>
        <xdr:cNvPicPr preferRelativeResize="1">
          <a:picLocks noChangeAspect="1"/>
        </xdr:cNvPicPr>
      </xdr:nvPicPr>
      <xdr:blipFill>
        <a:blip r:embed="rId3"/>
        <a:stretch>
          <a:fillRect/>
        </a:stretch>
      </xdr:blipFill>
      <xdr:spPr>
        <a:xfrm>
          <a:off x="28013025" y="13820775"/>
          <a:ext cx="1562100" cy="1209675"/>
        </a:xfrm>
        <a:prstGeom prst="rect">
          <a:avLst/>
        </a:prstGeom>
        <a:noFill/>
        <a:ln w="9525" cmpd="sng">
          <a:noFill/>
        </a:ln>
      </xdr:spPr>
    </xdr:pic>
    <xdr:clientData/>
  </xdr:twoCellAnchor>
  <xdr:twoCellAnchor>
    <xdr:from>
      <xdr:col>7</xdr:col>
      <xdr:colOff>0</xdr:colOff>
      <xdr:row>37</xdr:row>
      <xdr:rowOff>19050</xdr:rowOff>
    </xdr:from>
    <xdr:to>
      <xdr:col>8</xdr:col>
      <xdr:colOff>0</xdr:colOff>
      <xdr:row>37</xdr:row>
      <xdr:rowOff>838200</xdr:rowOff>
    </xdr:to>
    <xdr:sp>
      <xdr:nvSpPr>
        <xdr:cNvPr id="9" name="直線コネクタ 6"/>
        <xdr:cNvSpPr>
          <a:spLocks/>
        </xdr:cNvSpPr>
      </xdr:nvSpPr>
      <xdr:spPr>
        <a:xfrm flipV="1">
          <a:off x="8067675" y="14382750"/>
          <a:ext cx="676275" cy="8096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37</xdr:row>
      <xdr:rowOff>0</xdr:rowOff>
    </xdr:from>
    <xdr:to>
      <xdr:col>10</xdr:col>
      <xdr:colOff>0</xdr:colOff>
      <xdr:row>37</xdr:row>
      <xdr:rowOff>828675</xdr:rowOff>
    </xdr:to>
    <xdr:sp>
      <xdr:nvSpPr>
        <xdr:cNvPr id="10" name="直線コネクタ 11"/>
        <xdr:cNvSpPr>
          <a:spLocks/>
        </xdr:cNvSpPr>
      </xdr:nvSpPr>
      <xdr:spPr>
        <a:xfrm flipV="1">
          <a:off x="9420225" y="1436370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19050</xdr:colOff>
      <xdr:row>41</xdr:row>
      <xdr:rowOff>0</xdr:rowOff>
    </xdr:from>
    <xdr:to>
      <xdr:col>8</xdr:col>
      <xdr:colOff>0</xdr:colOff>
      <xdr:row>42</xdr:row>
      <xdr:rowOff>28575</xdr:rowOff>
    </xdr:to>
    <xdr:sp>
      <xdr:nvSpPr>
        <xdr:cNvPr id="11" name="直線コネクタ 13"/>
        <xdr:cNvSpPr>
          <a:spLocks/>
        </xdr:cNvSpPr>
      </xdr:nvSpPr>
      <xdr:spPr>
        <a:xfrm flipV="1">
          <a:off x="8086725" y="18935700"/>
          <a:ext cx="657225" cy="12668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41</xdr:row>
      <xdr:rowOff>0</xdr:rowOff>
    </xdr:from>
    <xdr:to>
      <xdr:col>9</xdr:col>
      <xdr:colOff>666750</xdr:colOff>
      <xdr:row>42</xdr:row>
      <xdr:rowOff>28575</xdr:rowOff>
    </xdr:to>
    <xdr:sp>
      <xdr:nvSpPr>
        <xdr:cNvPr id="12" name="直線コネクタ 16"/>
        <xdr:cNvSpPr>
          <a:spLocks/>
        </xdr:cNvSpPr>
      </xdr:nvSpPr>
      <xdr:spPr>
        <a:xfrm flipV="1">
          <a:off x="9420225" y="18935700"/>
          <a:ext cx="666750" cy="12668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42</xdr:row>
      <xdr:rowOff>0</xdr:rowOff>
    </xdr:from>
    <xdr:to>
      <xdr:col>7</xdr:col>
      <xdr:colOff>666750</xdr:colOff>
      <xdr:row>43</xdr:row>
      <xdr:rowOff>19050</xdr:rowOff>
    </xdr:to>
    <xdr:sp>
      <xdr:nvSpPr>
        <xdr:cNvPr id="13" name="直線コネクタ 18"/>
        <xdr:cNvSpPr>
          <a:spLocks/>
        </xdr:cNvSpPr>
      </xdr:nvSpPr>
      <xdr:spPr>
        <a:xfrm flipV="1">
          <a:off x="8067675" y="201739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42</xdr:row>
      <xdr:rowOff>0</xdr:rowOff>
    </xdr:from>
    <xdr:to>
      <xdr:col>9</xdr:col>
      <xdr:colOff>666750</xdr:colOff>
      <xdr:row>43</xdr:row>
      <xdr:rowOff>19050</xdr:rowOff>
    </xdr:to>
    <xdr:sp>
      <xdr:nvSpPr>
        <xdr:cNvPr id="14" name="直線コネクタ 19"/>
        <xdr:cNvSpPr>
          <a:spLocks/>
        </xdr:cNvSpPr>
      </xdr:nvSpPr>
      <xdr:spPr>
        <a:xfrm flipV="1">
          <a:off x="9420225" y="201739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19050</xdr:colOff>
      <xdr:row>53</xdr:row>
      <xdr:rowOff>47625</xdr:rowOff>
    </xdr:from>
    <xdr:to>
      <xdr:col>8</xdr:col>
      <xdr:colOff>9525</xdr:colOff>
      <xdr:row>54</xdr:row>
      <xdr:rowOff>19050</xdr:rowOff>
    </xdr:to>
    <xdr:sp>
      <xdr:nvSpPr>
        <xdr:cNvPr id="15" name="直線コネクタ 20"/>
        <xdr:cNvSpPr>
          <a:spLocks/>
        </xdr:cNvSpPr>
      </xdr:nvSpPr>
      <xdr:spPr>
        <a:xfrm flipV="1">
          <a:off x="8086725" y="28308300"/>
          <a:ext cx="66675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53</xdr:row>
      <xdr:rowOff>0</xdr:rowOff>
    </xdr:from>
    <xdr:to>
      <xdr:col>10</xdr:col>
      <xdr:colOff>0</xdr:colOff>
      <xdr:row>53</xdr:row>
      <xdr:rowOff>828675</xdr:rowOff>
    </xdr:to>
    <xdr:sp>
      <xdr:nvSpPr>
        <xdr:cNvPr id="16" name="直線コネクタ 21"/>
        <xdr:cNvSpPr>
          <a:spLocks/>
        </xdr:cNvSpPr>
      </xdr:nvSpPr>
      <xdr:spPr>
        <a:xfrm flipV="1">
          <a:off x="9420225" y="28260675"/>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69</xdr:row>
      <xdr:rowOff>0</xdr:rowOff>
    </xdr:from>
    <xdr:to>
      <xdr:col>8</xdr:col>
      <xdr:colOff>0</xdr:colOff>
      <xdr:row>69</xdr:row>
      <xdr:rowOff>828675</xdr:rowOff>
    </xdr:to>
    <xdr:sp>
      <xdr:nvSpPr>
        <xdr:cNvPr id="17" name="直線コネクタ 22"/>
        <xdr:cNvSpPr>
          <a:spLocks/>
        </xdr:cNvSpPr>
      </xdr:nvSpPr>
      <xdr:spPr>
        <a:xfrm flipV="1">
          <a:off x="8067675" y="4204335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69</xdr:row>
      <xdr:rowOff>0</xdr:rowOff>
    </xdr:from>
    <xdr:to>
      <xdr:col>10</xdr:col>
      <xdr:colOff>0</xdr:colOff>
      <xdr:row>69</xdr:row>
      <xdr:rowOff>828675</xdr:rowOff>
    </xdr:to>
    <xdr:sp>
      <xdr:nvSpPr>
        <xdr:cNvPr id="18" name="直線コネクタ 23"/>
        <xdr:cNvSpPr>
          <a:spLocks/>
        </xdr:cNvSpPr>
      </xdr:nvSpPr>
      <xdr:spPr>
        <a:xfrm flipV="1">
          <a:off x="9420225" y="4204335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47625</xdr:colOff>
      <xdr:row>85</xdr:row>
      <xdr:rowOff>0</xdr:rowOff>
    </xdr:from>
    <xdr:to>
      <xdr:col>8</xdr:col>
      <xdr:colOff>38100</xdr:colOff>
      <xdr:row>85</xdr:row>
      <xdr:rowOff>819150</xdr:rowOff>
    </xdr:to>
    <xdr:sp>
      <xdr:nvSpPr>
        <xdr:cNvPr id="19" name="直線コネクタ 24"/>
        <xdr:cNvSpPr>
          <a:spLocks/>
        </xdr:cNvSpPr>
      </xdr:nvSpPr>
      <xdr:spPr>
        <a:xfrm flipV="1">
          <a:off x="8115300" y="55911750"/>
          <a:ext cx="666750" cy="8191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85</xdr:row>
      <xdr:rowOff>0</xdr:rowOff>
    </xdr:from>
    <xdr:to>
      <xdr:col>10</xdr:col>
      <xdr:colOff>0</xdr:colOff>
      <xdr:row>85</xdr:row>
      <xdr:rowOff>819150</xdr:rowOff>
    </xdr:to>
    <xdr:sp>
      <xdr:nvSpPr>
        <xdr:cNvPr id="20" name="直線コネクタ 25"/>
        <xdr:cNvSpPr>
          <a:spLocks/>
        </xdr:cNvSpPr>
      </xdr:nvSpPr>
      <xdr:spPr>
        <a:xfrm flipV="1">
          <a:off x="9420225" y="55911750"/>
          <a:ext cx="676275" cy="8191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101</xdr:row>
      <xdr:rowOff>0</xdr:rowOff>
    </xdr:from>
    <xdr:to>
      <xdr:col>8</xdr:col>
      <xdr:colOff>0</xdr:colOff>
      <xdr:row>101</xdr:row>
      <xdr:rowOff>819150</xdr:rowOff>
    </xdr:to>
    <xdr:sp>
      <xdr:nvSpPr>
        <xdr:cNvPr id="21" name="直線コネクタ 26"/>
        <xdr:cNvSpPr>
          <a:spLocks/>
        </xdr:cNvSpPr>
      </xdr:nvSpPr>
      <xdr:spPr>
        <a:xfrm flipV="1">
          <a:off x="8067675" y="69694425"/>
          <a:ext cx="676275" cy="8191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101</xdr:row>
      <xdr:rowOff>0</xdr:rowOff>
    </xdr:from>
    <xdr:to>
      <xdr:col>10</xdr:col>
      <xdr:colOff>0</xdr:colOff>
      <xdr:row>101</xdr:row>
      <xdr:rowOff>819150</xdr:rowOff>
    </xdr:to>
    <xdr:sp>
      <xdr:nvSpPr>
        <xdr:cNvPr id="22" name="直線コネクタ 27"/>
        <xdr:cNvSpPr>
          <a:spLocks/>
        </xdr:cNvSpPr>
      </xdr:nvSpPr>
      <xdr:spPr>
        <a:xfrm flipV="1">
          <a:off x="9420225" y="69694425"/>
          <a:ext cx="676275" cy="8191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117</xdr:row>
      <xdr:rowOff>0</xdr:rowOff>
    </xdr:from>
    <xdr:to>
      <xdr:col>8</xdr:col>
      <xdr:colOff>0</xdr:colOff>
      <xdr:row>117</xdr:row>
      <xdr:rowOff>819150</xdr:rowOff>
    </xdr:to>
    <xdr:sp>
      <xdr:nvSpPr>
        <xdr:cNvPr id="23" name="直線コネクタ 28"/>
        <xdr:cNvSpPr>
          <a:spLocks/>
        </xdr:cNvSpPr>
      </xdr:nvSpPr>
      <xdr:spPr>
        <a:xfrm flipV="1">
          <a:off x="8067675" y="83562825"/>
          <a:ext cx="676275" cy="8191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117</xdr:row>
      <xdr:rowOff>0</xdr:rowOff>
    </xdr:from>
    <xdr:to>
      <xdr:col>10</xdr:col>
      <xdr:colOff>0</xdr:colOff>
      <xdr:row>117</xdr:row>
      <xdr:rowOff>819150</xdr:rowOff>
    </xdr:to>
    <xdr:sp>
      <xdr:nvSpPr>
        <xdr:cNvPr id="24" name="直線コネクタ 29"/>
        <xdr:cNvSpPr>
          <a:spLocks/>
        </xdr:cNvSpPr>
      </xdr:nvSpPr>
      <xdr:spPr>
        <a:xfrm flipV="1">
          <a:off x="9420225" y="83562825"/>
          <a:ext cx="676275" cy="8191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133</xdr:row>
      <xdr:rowOff>0</xdr:rowOff>
    </xdr:from>
    <xdr:to>
      <xdr:col>8</xdr:col>
      <xdr:colOff>0</xdr:colOff>
      <xdr:row>133</xdr:row>
      <xdr:rowOff>819150</xdr:rowOff>
    </xdr:to>
    <xdr:sp>
      <xdr:nvSpPr>
        <xdr:cNvPr id="25" name="直線コネクタ 30"/>
        <xdr:cNvSpPr>
          <a:spLocks/>
        </xdr:cNvSpPr>
      </xdr:nvSpPr>
      <xdr:spPr>
        <a:xfrm flipV="1">
          <a:off x="8067675" y="97345500"/>
          <a:ext cx="676275" cy="8191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133</xdr:row>
      <xdr:rowOff>0</xdr:rowOff>
    </xdr:from>
    <xdr:to>
      <xdr:col>10</xdr:col>
      <xdr:colOff>0</xdr:colOff>
      <xdr:row>133</xdr:row>
      <xdr:rowOff>819150</xdr:rowOff>
    </xdr:to>
    <xdr:sp>
      <xdr:nvSpPr>
        <xdr:cNvPr id="26" name="直線コネクタ 31"/>
        <xdr:cNvSpPr>
          <a:spLocks/>
        </xdr:cNvSpPr>
      </xdr:nvSpPr>
      <xdr:spPr>
        <a:xfrm flipV="1">
          <a:off x="9420225" y="97345500"/>
          <a:ext cx="676275" cy="8191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57</xdr:row>
      <xdr:rowOff>0</xdr:rowOff>
    </xdr:from>
    <xdr:to>
      <xdr:col>7</xdr:col>
      <xdr:colOff>666750</xdr:colOff>
      <xdr:row>58</xdr:row>
      <xdr:rowOff>28575</xdr:rowOff>
    </xdr:to>
    <xdr:sp>
      <xdr:nvSpPr>
        <xdr:cNvPr id="27" name="直線コネクタ 32"/>
        <xdr:cNvSpPr>
          <a:spLocks/>
        </xdr:cNvSpPr>
      </xdr:nvSpPr>
      <xdr:spPr>
        <a:xfrm flipV="1">
          <a:off x="8067675" y="32832675"/>
          <a:ext cx="666750" cy="12668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57</xdr:row>
      <xdr:rowOff>0</xdr:rowOff>
    </xdr:from>
    <xdr:to>
      <xdr:col>9</xdr:col>
      <xdr:colOff>666750</xdr:colOff>
      <xdr:row>58</xdr:row>
      <xdr:rowOff>28575</xdr:rowOff>
    </xdr:to>
    <xdr:sp>
      <xdr:nvSpPr>
        <xdr:cNvPr id="28" name="直線コネクタ 33"/>
        <xdr:cNvSpPr>
          <a:spLocks/>
        </xdr:cNvSpPr>
      </xdr:nvSpPr>
      <xdr:spPr>
        <a:xfrm flipV="1">
          <a:off x="9420225" y="32832675"/>
          <a:ext cx="666750" cy="12668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58</xdr:row>
      <xdr:rowOff>0</xdr:rowOff>
    </xdr:from>
    <xdr:to>
      <xdr:col>7</xdr:col>
      <xdr:colOff>666750</xdr:colOff>
      <xdr:row>59</xdr:row>
      <xdr:rowOff>19050</xdr:rowOff>
    </xdr:to>
    <xdr:sp>
      <xdr:nvSpPr>
        <xdr:cNvPr id="29" name="直線コネクタ 34"/>
        <xdr:cNvSpPr>
          <a:spLocks/>
        </xdr:cNvSpPr>
      </xdr:nvSpPr>
      <xdr:spPr>
        <a:xfrm flipV="1">
          <a:off x="8067675" y="3407092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58</xdr:row>
      <xdr:rowOff>0</xdr:rowOff>
    </xdr:from>
    <xdr:to>
      <xdr:col>9</xdr:col>
      <xdr:colOff>666750</xdr:colOff>
      <xdr:row>59</xdr:row>
      <xdr:rowOff>19050</xdr:rowOff>
    </xdr:to>
    <xdr:sp>
      <xdr:nvSpPr>
        <xdr:cNvPr id="30" name="直線コネクタ 35"/>
        <xdr:cNvSpPr>
          <a:spLocks/>
        </xdr:cNvSpPr>
      </xdr:nvSpPr>
      <xdr:spPr>
        <a:xfrm flipV="1">
          <a:off x="9420225" y="3407092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73</xdr:row>
      <xdr:rowOff>0</xdr:rowOff>
    </xdr:from>
    <xdr:to>
      <xdr:col>7</xdr:col>
      <xdr:colOff>666750</xdr:colOff>
      <xdr:row>74</xdr:row>
      <xdr:rowOff>28575</xdr:rowOff>
    </xdr:to>
    <xdr:sp>
      <xdr:nvSpPr>
        <xdr:cNvPr id="31" name="直線コネクタ 36"/>
        <xdr:cNvSpPr>
          <a:spLocks/>
        </xdr:cNvSpPr>
      </xdr:nvSpPr>
      <xdr:spPr>
        <a:xfrm flipV="1">
          <a:off x="8067675" y="46615350"/>
          <a:ext cx="666750" cy="12668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73</xdr:row>
      <xdr:rowOff>0</xdr:rowOff>
    </xdr:from>
    <xdr:to>
      <xdr:col>9</xdr:col>
      <xdr:colOff>666750</xdr:colOff>
      <xdr:row>74</xdr:row>
      <xdr:rowOff>28575</xdr:rowOff>
    </xdr:to>
    <xdr:sp>
      <xdr:nvSpPr>
        <xdr:cNvPr id="32" name="直線コネクタ 37"/>
        <xdr:cNvSpPr>
          <a:spLocks/>
        </xdr:cNvSpPr>
      </xdr:nvSpPr>
      <xdr:spPr>
        <a:xfrm flipV="1">
          <a:off x="9420225" y="46615350"/>
          <a:ext cx="666750" cy="12668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74</xdr:row>
      <xdr:rowOff>0</xdr:rowOff>
    </xdr:from>
    <xdr:to>
      <xdr:col>7</xdr:col>
      <xdr:colOff>666750</xdr:colOff>
      <xdr:row>75</xdr:row>
      <xdr:rowOff>19050</xdr:rowOff>
    </xdr:to>
    <xdr:sp>
      <xdr:nvSpPr>
        <xdr:cNvPr id="33" name="直線コネクタ 38"/>
        <xdr:cNvSpPr>
          <a:spLocks/>
        </xdr:cNvSpPr>
      </xdr:nvSpPr>
      <xdr:spPr>
        <a:xfrm flipV="1">
          <a:off x="8067675" y="4785360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74</xdr:row>
      <xdr:rowOff>0</xdr:rowOff>
    </xdr:from>
    <xdr:to>
      <xdr:col>9</xdr:col>
      <xdr:colOff>666750</xdr:colOff>
      <xdr:row>75</xdr:row>
      <xdr:rowOff>19050</xdr:rowOff>
    </xdr:to>
    <xdr:sp>
      <xdr:nvSpPr>
        <xdr:cNvPr id="34" name="直線コネクタ 39"/>
        <xdr:cNvSpPr>
          <a:spLocks/>
        </xdr:cNvSpPr>
      </xdr:nvSpPr>
      <xdr:spPr>
        <a:xfrm flipV="1">
          <a:off x="9420225" y="4785360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89</xdr:row>
      <xdr:rowOff>0</xdr:rowOff>
    </xdr:from>
    <xdr:to>
      <xdr:col>7</xdr:col>
      <xdr:colOff>666750</xdr:colOff>
      <xdr:row>90</xdr:row>
      <xdr:rowOff>19050</xdr:rowOff>
    </xdr:to>
    <xdr:sp>
      <xdr:nvSpPr>
        <xdr:cNvPr id="35" name="直線コネクタ 40"/>
        <xdr:cNvSpPr>
          <a:spLocks/>
        </xdr:cNvSpPr>
      </xdr:nvSpPr>
      <xdr:spPr>
        <a:xfrm flipV="1">
          <a:off x="8067675" y="604837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89</xdr:row>
      <xdr:rowOff>0</xdr:rowOff>
    </xdr:from>
    <xdr:to>
      <xdr:col>9</xdr:col>
      <xdr:colOff>666750</xdr:colOff>
      <xdr:row>90</xdr:row>
      <xdr:rowOff>19050</xdr:rowOff>
    </xdr:to>
    <xdr:sp>
      <xdr:nvSpPr>
        <xdr:cNvPr id="36" name="直線コネクタ 41"/>
        <xdr:cNvSpPr>
          <a:spLocks/>
        </xdr:cNvSpPr>
      </xdr:nvSpPr>
      <xdr:spPr>
        <a:xfrm flipV="1">
          <a:off x="9420225" y="604837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90</xdr:row>
      <xdr:rowOff>0</xdr:rowOff>
    </xdr:from>
    <xdr:to>
      <xdr:col>7</xdr:col>
      <xdr:colOff>666750</xdr:colOff>
      <xdr:row>91</xdr:row>
      <xdr:rowOff>28575</xdr:rowOff>
    </xdr:to>
    <xdr:sp>
      <xdr:nvSpPr>
        <xdr:cNvPr id="37" name="直線コネクタ 42"/>
        <xdr:cNvSpPr>
          <a:spLocks/>
        </xdr:cNvSpPr>
      </xdr:nvSpPr>
      <xdr:spPr>
        <a:xfrm flipV="1">
          <a:off x="8067675" y="61722000"/>
          <a:ext cx="666750" cy="12668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90</xdr:row>
      <xdr:rowOff>0</xdr:rowOff>
    </xdr:from>
    <xdr:to>
      <xdr:col>9</xdr:col>
      <xdr:colOff>666750</xdr:colOff>
      <xdr:row>91</xdr:row>
      <xdr:rowOff>28575</xdr:rowOff>
    </xdr:to>
    <xdr:sp>
      <xdr:nvSpPr>
        <xdr:cNvPr id="38" name="直線コネクタ 43"/>
        <xdr:cNvSpPr>
          <a:spLocks/>
        </xdr:cNvSpPr>
      </xdr:nvSpPr>
      <xdr:spPr>
        <a:xfrm flipV="1">
          <a:off x="9420225" y="61722000"/>
          <a:ext cx="666750" cy="12668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105</xdr:row>
      <xdr:rowOff>0</xdr:rowOff>
    </xdr:from>
    <xdr:to>
      <xdr:col>7</xdr:col>
      <xdr:colOff>666750</xdr:colOff>
      <xdr:row>106</xdr:row>
      <xdr:rowOff>19050</xdr:rowOff>
    </xdr:to>
    <xdr:sp>
      <xdr:nvSpPr>
        <xdr:cNvPr id="39" name="直線コネクタ 44"/>
        <xdr:cNvSpPr>
          <a:spLocks/>
        </xdr:cNvSpPr>
      </xdr:nvSpPr>
      <xdr:spPr>
        <a:xfrm flipV="1">
          <a:off x="8067675" y="7426642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106</xdr:row>
      <xdr:rowOff>0</xdr:rowOff>
    </xdr:from>
    <xdr:to>
      <xdr:col>7</xdr:col>
      <xdr:colOff>666750</xdr:colOff>
      <xdr:row>107</xdr:row>
      <xdr:rowOff>28575</xdr:rowOff>
    </xdr:to>
    <xdr:sp>
      <xdr:nvSpPr>
        <xdr:cNvPr id="40" name="直線コネクタ 45"/>
        <xdr:cNvSpPr>
          <a:spLocks/>
        </xdr:cNvSpPr>
      </xdr:nvSpPr>
      <xdr:spPr>
        <a:xfrm flipV="1">
          <a:off x="8067675" y="75504675"/>
          <a:ext cx="666750" cy="12668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105</xdr:row>
      <xdr:rowOff>0</xdr:rowOff>
    </xdr:from>
    <xdr:to>
      <xdr:col>9</xdr:col>
      <xdr:colOff>666750</xdr:colOff>
      <xdr:row>106</xdr:row>
      <xdr:rowOff>19050</xdr:rowOff>
    </xdr:to>
    <xdr:sp>
      <xdr:nvSpPr>
        <xdr:cNvPr id="41" name="直線コネクタ 46"/>
        <xdr:cNvSpPr>
          <a:spLocks/>
        </xdr:cNvSpPr>
      </xdr:nvSpPr>
      <xdr:spPr>
        <a:xfrm flipV="1">
          <a:off x="9420225" y="7426642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106</xdr:row>
      <xdr:rowOff>0</xdr:rowOff>
    </xdr:from>
    <xdr:to>
      <xdr:col>9</xdr:col>
      <xdr:colOff>666750</xdr:colOff>
      <xdr:row>107</xdr:row>
      <xdr:rowOff>28575</xdr:rowOff>
    </xdr:to>
    <xdr:sp>
      <xdr:nvSpPr>
        <xdr:cNvPr id="42" name="直線コネクタ 47"/>
        <xdr:cNvSpPr>
          <a:spLocks/>
        </xdr:cNvSpPr>
      </xdr:nvSpPr>
      <xdr:spPr>
        <a:xfrm flipV="1">
          <a:off x="9420225" y="75504675"/>
          <a:ext cx="666750" cy="12668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121</xdr:row>
      <xdr:rowOff>0</xdr:rowOff>
    </xdr:from>
    <xdr:to>
      <xdr:col>7</xdr:col>
      <xdr:colOff>666750</xdr:colOff>
      <xdr:row>122</xdr:row>
      <xdr:rowOff>19050</xdr:rowOff>
    </xdr:to>
    <xdr:sp>
      <xdr:nvSpPr>
        <xdr:cNvPr id="43" name="直線コネクタ 48"/>
        <xdr:cNvSpPr>
          <a:spLocks/>
        </xdr:cNvSpPr>
      </xdr:nvSpPr>
      <xdr:spPr>
        <a:xfrm flipV="1">
          <a:off x="8067675" y="8813482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122</xdr:row>
      <xdr:rowOff>0</xdr:rowOff>
    </xdr:from>
    <xdr:to>
      <xdr:col>7</xdr:col>
      <xdr:colOff>666750</xdr:colOff>
      <xdr:row>123</xdr:row>
      <xdr:rowOff>19050</xdr:rowOff>
    </xdr:to>
    <xdr:sp>
      <xdr:nvSpPr>
        <xdr:cNvPr id="44" name="直線コネクタ 49"/>
        <xdr:cNvSpPr>
          <a:spLocks/>
        </xdr:cNvSpPr>
      </xdr:nvSpPr>
      <xdr:spPr>
        <a:xfrm flipV="1">
          <a:off x="8067675" y="8937307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121</xdr:row>
      <xdr:rowOff>0</xdr:rowOff>
    </xdr:from>
    <xdr:to>
      <xdr:col>9</xdr:col>
      <xdr:colOff>666750</xdr:colOff>
      <xdr:row>122</xdr:row>
      <xdr:rowOff>19050</xdr:rowOff>
    </xdr:to>
    <xdr:sp>
      <xdr:nvSpPr>
        <xdr:cNvPr id="45" name="直線コネクタ 50"/>
        <xdr:cNvSpPr>
          <a:spLocks/>
        </xdr:cNvSpPr>
      </xdr:nvSpPr>
      <xdr:spPr>
        <a:xfrm flipV="1">
          <a:off x="9420225" y="8813482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122</xdr:row>
      <xdr:rowOff>0</xdr:rowOff>
    </xdr:from>
    <xdr:to>
      <xdr:col>9</xdr:col>
      <xdr:colOff>666750</xdr:colOff>
      <xdr:row>123</xdr:row>
      <xdr:rowOff>19050</xdr:rowOff>
    </xdr:to>
    <xdr:sp>
      <xdr:nvSpPr>
        <xdr:cNvPr id="46" name="直線コネクタ 51"/>
        <xdr:cNvSpPr>
          <a:spLocks/>
        </xdr:cNvSpPr>
      </xdr:nvSpPr>
      <xdr:spPr>
        <a:xfrm flipV="1">
          <a:off x="9420225" y="8937307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137</xdr:row>
      <xdr:rowOff>0</xdr:rowOff>
    </xdr:from>
    <xdr:to>
      <xdr:col>7</xdr:col>
      <xdr:colOff>666750</xdr:colOff>
      <xdr:row>138</xdr:row>
      <xdr:rowOff>19050</xdr:rowOff>
    </xdr:to>
    <xdr:sp>
      <xdr:nvSpPr>
        <xdr:cNvPr id="47" name="直線コネクタ 52"/>
        <xdr:cNvSpPr>
          <a:spLocks/>
        </xdr:cNvSpPr>
      </xdr:nvSpPr>
      <xdr:spPr>
        <a:xfrm flipV="1">
          <a:off x="8067675" y="10191750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138</xdr:row>
      <xdr:rowOff>0</xdr:rowOff>
    </xdr:from>
    <xdr:to>
      <xdr:col>7</xdr:col>
      <xdr:colOff>666750</xdr:colOff>
      <xdr:row>139</xdr:row>
      <xdr:rowOff>19050</xdr:rowOff>
    </xdr:to>
    <xdr:sp>
      <xdr:nvSpPr>
        <xdr:cNvPr id="48" name="直線コネクタ 53"/>
        <xdr:cNvSpPr>
          <a:spLocks/>
        </xdr:cNvSpPr>
      </xdr:nvSpPr>
      <xdr:spPr>
        <a:xfrm flipV="1">
          <a:off x="8067675" y="1031557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137</xdr:row>
      <xdr:rowOff>0</xdr:rowOff>
    </xdr:from>
    <xdr:to>
      <xdr:col>9</xdr:col>
      <xdr:colOff>666750</xdr:colOff>
      <xdr:row>138</xdr:row>
      <xdr:rowOff>19050</xdr:rowOff>
    </xdr:to>
    <xdr:sp>
      <xdr:nvSpPr>
        <xdr:cNvPr id="49" name="直線コネクタ 54"/>
        <xdr:cNvSpPr>
          <a:spLocks/>
        </xdr:cNvSpPr>
      </xdr:nvSpPr>
      <xdr:spPr>
        <a:xfrm flipV="1">
          <a:off x="9420225" y="10191750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138</xdr:row>
      <xdr:rowOff>0</xdr:rowOff>
    </xdr:from>
    <xdr:to>
      <xdr:col>9</xdr:col>
      <xdr:colOff>666750</xdr:colOff>
      <xdr:row>139</xdr:row>
      <xdr:rowOff>19050</xdr:rowOff>
    </xdr:to>
    <xdr:sp>
      <xdr:nvSpPr>
        <xdr:cNvPr id="50" name="直線コネクタ 55"/>
        <xdr:cNvSpPr>
          <a:spLocks/>
        </xdr:cNvSpPr>
      </xdr:nvSpPr>
      <xdr:spPr>
        <a:xfrm flipV="1">
          <a:off x="9420225" y="1031557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19050</xdr:colOff>
      <xdr:row>27</xdr:row>
      <xdr:rowOff>428625</xdr:rowOff>
    </xdr:from>
    <xdr:to>
      <xdr:col>33</xdr:col>
      <xdr:colOff>476250</xdr:colOff>
      <xdr:row>33</xdr:row>
      <xdr:rowOff>771525</xdr:rowOff>
    </xdr:to>
    <xdr:sp>
      <xdr:nvSpPr>
        <xdr:cNvPr id="1" name="正方形/長方形 73"/>
        <xdr:cNvSpPr>
          <a:spLocks/>
        </xdr:cNvSpPr>
      </xdr:nvSpPr>
      <xdr:spPr>
        <a:xfrm>
          <a:off x="20316825" y="11315700"/>
          <a:ext cx="8724900" cy="6619875"/>
        </a:xfrm>
        <a:prstGeom prst="rect">
          <a:avLst/>
        </a:prstGeom>
        <a:solidFill>
          <a:srgbClr val="C5E0B4"/>
        </a:solidFill>
        <a:ln w="57150" cmpd="sng">
          <a:solidFill>
            <a:srgbClr val="C5E0B4"/>
          </a:solidFill>
          <a:headEnd type="none"/>
          <a:tailEnd type="none"/>
        </a:ln>
      </xdr:spPr>
      <xdr:txBody>
        <a:bodyPr vertOverflow="clip" wrap="square"/>
        <a:p>
          <a:pPr algn="l">
            <a:defRPr/>
          </a:pPr>
          <a:r>
            <a:rPr lang="en-US" cap="none" sz="1800" b="1" i="0" u="none" baseline="0">
              <a:solidFill>
                <a:srgbClr val="0000FF"/>
              </a:solidFill>
            </a:rPr>
            <a:t>②</a:t>
          </a:r>
          <a:r>
            <a:rPr lang="en-US" cap="none" sz="1800" b="1" i="0" u="none" baseline="0">
              <a:solidFill>
                <a:srgbClr val="000000"/>
              </a:solidFill>
            </a:rPr>
            <a:t>【</a:t>
          </a:r>
          <a:r>
            <a:rPr lang="en-US" cap="none" sz="1800" b="1" i="0" u="none" baseline="0">
              <a:solidFill>
                <a:srgbClr val="000000"/>
              </a:solidFill>
            </a:rPr>
            <a:t>マクロボタンを使用しない場合の送付用</a:t>
          </a:r>
          <a:r>
            <a:rPr lang="en-US" cap="none" sz="1800" b="1" i="0" u="none" baseline="0">
              <a:solidFill>
                <a:srgbClr val="000000"/>
              </a:solidFill>
            </a:rPr>
            <a:t>Book</a:t>
          </a:r>
          <a:r>
            <a:rPr lang="en-US" cap="none" sz="1800" b="1" i="0" u="none" baseline="0">
              <a:solidFill>
                <a:srgbClr val="000000"/>
              </a:solidFill>
            </a:rPr>
            <a:t>作成方法</a:t>
          </a:r>
          <a:r>
            <a:rPr lang="en-US" cap="none" sz="1800" b="1" i="0" u="none" baseline="0">
              <a:solidFill>
                <a:srgbClr val="000000"/>
              </a:solidFill>
            </a:rPr>
            <a:t>】</a:t>
          </a:r>
          <a:r>
            <a:rPr lang="en-US" cap="none" sz="1800" b="1" i="0" u="none" baseline="0">
              <a:solidFill>
                <a:srgbClr val="000000"/>
              </a:solidFill>
            </a:rPr>
            <a:t>
</a:t>
          </a:r>
          <a:r>
            <a:rPr lang="en-US" cap="none" sz="1800" b="0" i="0" u="none" baseline="0">
              <a:solidFill>
                <a:srgbClr val="000000"/>
              </a:solidFill>
            </a:rPr>
            <a:t>1</a:t>
          </a:r>
          <a:r>
            <a:rPr lang="en-US" cap="none" sz="1800" b="0" i="0" u="none" baseline="0">
              <a:solidFill>
                <a:srgbClr val="000000"/>
              </a:solidFill>
            </a:rPr>
            <a:t>．シート（様式</a:t>
          </a:r>
          <a:r>
            <a:rPr lang="en-US" cap="none" sz="1800" b="0" i="0" u="none" baseline="0">
              <a:solidFill>
                <a:srgbClr val="000000"/>
              </a:solidFill>
            </a:rPr>
            <a:t>A</a:t>
          </a:r>
          <a:r>
            <a:rPr lang="en-US" cap="none" sz="1800" b="0" i="0" u="none" baseline="0">
              <a:solidFill>
                <a:srgbClr val="000000"/>
              </a:solidFill>
            </a:rPr>
            <a:t>、様式</a:t>
          </a:r>
          <a:r>
            <a:rPr lang="en-US" cap="none" sz="1800" b="0" i="0" u="none" baseline="0">
              <a:solidFill>
                <a:srgbClr val="000000"/>
              </a:solidFill>
            </a:rPr>
            <a:t>B</a:t>
          </a:r>
          <a:r>
            <a:rPr lang="en-US" cap="none" sz="1800" b="0" i="0" u="none" baseline="0">
              <a:solidFill>
                <a:srgbClr val="000000"/>
              </a:solidFill>
            </a:rPr>
            <a:t>、様式</a:t>
          </a:r>
          <a:r>
            <a:rPr lang="en-US" cap="none" sz="1800" b="0" i="0" u="none" baseline="0">
              <a:solidFill>
                <a:srgbClr val="000000"/>
              </a:solidFill>
            </a:rPr>
            <a:t>D</a:t>
          </a:r>
          <a:r>
            <a:rPr lang="en-US" cap="none" sz="1800" b="0" i="0" u="none" baseline="0">
              <a:solidFill>
                <a:srgbClr val="000000"/>
              </a:solidFill>
            </a:rPr>
            <a:t>）をコピーする。</a:t>
          </a:r>
          <a:r>
            <a:rPr lang="en-US" cap="none" sz="1800" b="0" i="0" u="none" baseline="0">
              <a:solidFill>
                <a:srgbClr val="000000"/>
              </a:solidFill>
            </a:rPr>
            <a:t>
</a:t>
          </a:r>
          <a:r>
            <a:rPr lang="en-US" cap="none" sz="1800" b="0" i="0" u="none" baseline="0">
              <a:solidFill>
                <a:srgbClr val="000000"/>
              </a:solidFill>
            </a:rPr>
            <a:t>　　　　　　　　</a:t>
          </a:r>
          <a:r>
            <a:rPr lang="en-US" cap="none" sz="1400" b="0" i="0" u="none" baseline="0">
              <a:solidFill>
                <a:srgbClr val="000000"/>
              </a:solidFill>
            </a:rPr>
            <a:t>シート名を選択して、右クリックをし、移動またはコピーを選択し、「コピーを作成する」に　</a:t>
          </a:r>
          <a:r>
            <a:rPr lang="en-US" cap="none" sz="1400" b="0" i="0" u="none" baseline="0">
              <a:solidFill>
                <a:srgbClr val="000000"/>
              </a:solidFill>
            </a:rPr>
            <a:t>
</a:t>
          </a:r>
          <a:r>
            <a:rPr lang="en-US" cap="none" sz="1400" b="0" i="0" u="none" baseline="0">
              <a:solidFill>
                <a:srgbClr val="000000"/>
              </a:solidFill>
            </a:rPr>
            <a:t>　　チェックを入れて実行する。シート名　様式</a:t>
          </a:r>
          <a:r>
            <a:rPr lang="en-US" cap="none" sz="1400" b="0" i="0" u="none" baseline="0">
              <a:solidFill>
                <a:srgbClr val="000000"/>
              </a:solidFill>
            </a:rPr>
            <a:t>A</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）、様式</a:t>
          </a:r>
          <a:r>
            <a:rPr lang="en-US" cap="none" sz="1400" b="0" i="0" u="none" baseline="0">
              <a:solidFill>
                <a:srgbClr val="000000"/>
              </a:solidFill>
            </a:rPr>
            <a:t>B</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）・・・ができる。</a:t>
          </a:r>
          <a:r>
            <a:rPr lang="en-US" cap="none" sz="1400" b="0" i="0" u="none" baseline="0">
              <a:solidFill>
                <a:srgbClr val="000000"/>
              </a:solidFill>
            </a:rPr>
            <a:t>
</a:t>
          </a:r>
          <a:r>
            <a:rPr lang="en-US" cap="none" sz="1800" b="0" i="0" u="none" baseline="0">
              <a:solidFill>
                <a:srgbClr val="000000"/>
              </a:solidFill>
            </a:rPr>
            <a:t>2.</a:t>
          </a:r>
          <a:r>
            <a:rPr lang="en-US" cap="none" sz="1800" b="0" i="0" u="none" baseline="0">
              <a:solidFill>
                <a:srgbClr val="000000"/>
              </a:solidFill>
            </a:rPr>
            <a:t>　</a:t>
          </a:r>
          <a:r>
            <a:rPr lang="en-US" cap="none" sz="1800" b="0" i="0" u="none" baseline="0">
              <a:solidFill>
                <a:srgbClr val="000000"/>
              </a:solidFill>
            </a:rPr>
            <a:t>1</a:t>
          </a:r>
          <a:r>
            <a:rPr lang="en-US" cap="none" sz="1800" b="0" i="0" u="none" baseline="0">
              <a:solidFill>
                <a:srgbClr val="000000"/>
              </a:solidFill>
            </a:rPr>
            <a:t>で作成したシート（</a:t>
          </a:r>
          <a:r>
            <a:rPr lang="en-US" cap="none" sz="1800" b="0" i="0" u="none" baseline="0">
              <a:solidFill>
                <a:srgbClr val="000000"/>
              </a:solidFill>
            </a:rPr>
            <a:t>2</a:t>
          </a:r>
          <a:r>
            <a:rPr lang="en-US" cap="none" sz="1800" b="0" i="0" u="none" baseline="0">
              <a:solidFill>
                <a:srgbClr val="000000"/>
              </a:solidFill>
            </a:rPr>
            <a:t>）のついた</a:t>
          </a:r>
          <a:r>
            <a:rPr lang="en-US" cap="none" sz="1800" b="0" i="0" u="none" baseline="0">
              <a:solidFill>
                <a:srgbClr val="000000"/>
              </a:solidFill>
            </a:rPr>
            <a:t>4</a:t>
          </a:r>
          <a:r>
            <a:rPr lang="en-US" cap="none" sz="1800" b="0" i="0" u="none" baseline="0">
              <a:solidFill>
                <a:srgbClr val="000000"/>
              </a:solidFill>
            </a:rPr>
            <a:t>枚のシートを全て、値貼り付けをする　</a:t>
          </a:r>
          <a:r>
            <a:rPr lang="en-US" cap="none" sz="1800" b="0" i="0" u="none" baseline="0">
              <a:solidFill>
                <a:srgbClr val="000000"/>
              </a:solidFill>
            </a:rPr>
            <a:t>
</a:t>
          </a:r>
          <a:r>
            <a:rPr lang="en-US" cap="none" sz="1800" b="0" i="0" u="none" baseline="0">
              <a:solidFill>
                <a:srgbClr val="000000"/>
              </a:solidFill>
            </a:rPr>
            <a:t>　　（式が入っているため、値に置き換える）</a:t>
          </a:r>
          <a:r>
            <a:rPr lang="en-US" cap="none" sz="1800" b="0" i="0" u="none" baseline="0">
              <a:solidFill>
                <a:srgbClr val="000000"/>
              </a:solidFill>
            </a:rPr>
            <a:t>
</a:t>
          </a:r>
          <a:r>
            <a:rPr lang="en-US" cap="none" sz="1100" b="0" i="0" u="none" baseline="0">
              <a:solidFill>
                <a:srgbClr val="FFFFFF"/>
              </a:solidFill>
            </a:rPr>
            <a:t>　</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校閲</a:t>
          </a:r>
          <a:r>
            <a:rPr lang="en-US" cap="none" sz="1400" b="0" i="0" u="none" baseline="0">
              <a:solidFill>
                <a:srgbClr val="000000"/>
              </a:solidFill>
            </a:rPr>
            <a:t>→</a:t>
          </a:r>
          <a:r>
            <a:rPr lang="en-US" cap="none" sz="1400" b="0" i="0" u="none" baseline="0">
              <a:solidFill>
                <a:srgbClr val="000000"/>
              </a:solidFill>
            </a:rPr>
            <a:t>シートの保護の解除をクリックする</a:t>
          </a:r>
          <a:r>
            <a:rPr lang="en-US" cap="none" sz="1400" b="0" i="0" u="none" baseline="0">
              <a:solidFill>
                <a:srgbClr val="000000"/>
              </a:solidFill>
            </a:rPr>
            <a:t>
</a:t>
          </a:r>
          <a:r>
            <a:rPr lang="en-US" cap="none" sz="1400" b="0" i="0" u="none" baseline="0">
              <a:solidFill>
                <a:srgbClr val="000000"/>
              </a:solidFill>
            </a:rPr>
            <a:t>　　「様式</a:t>
          </a:r>
          <a:r>
            <a:rPr lang="en-US" cap="none" sz="1400" b="0" i="0" u="none" baseline="0">
              <a:solidFill>
                <a:srgbClr val="000000"/>
              </a:solidFill>
            </a:rPr>
            <a:t>A</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）を」開き、シートの一番左上　　　　　　　　をクリックし、シートの全面を反転させ（選択し）た上、</a:t>
          </a:r>
          <a:r>
            <a:rPr lang="en-US" cap="none" sz="1400" b="0" i="0" u="none" baseline="0">
              <a:solidFill>
                <a:srgbClr val="000000"/>
              </a:solidFill>
            </a:rPr>
            <a:t>
</a:t>
          </a:r>
          <a:r>
            <a:rPr lang="en-US" cap="none" sz="1400" b="0" i="0" u="none" baseline="0">
              <a:solidFill>
                <a:srgbClr val="000000"/>
              </a:solidFill>
            </a:rPr>
            <a:t>　　右クリックでコピー　</a:t>
          </a:r>
          <a:r>
            <a:rPr lang="en-US" cap="none" sz="1400" b="0" i="0" u="none" baseline="0">
              <a:solidFill>
                <a:srgbClr val="000000"/>
              </a:solidFill>
            </a:rPr>
            <a:t>→</a:t>
          </a:r>
          <a:r>
            <a:rPr lang="en-US" cap="none" sz="1400" b="0" i="0" u="none" baseline="0">
              <a:solidFill>
                <a:srgbClr val="000000"/>
              </a:solidFill>
            </a:rPr>
            <a:t>形式を選択して貼り付けを選び、値貼り付けをする。</a:t>
          </a:r>
          <a:r>
            <a:rPr lang="en-US" cap="none" sz="1400" b="0" i="0" u="none" baseline="0">
              <a:solidFill>
                <a:srgbClr val="000000"/>
              </a:solidFill>
            </a:rPr>
            <a:t>
</a:t>
          </a:r>
          <a:r>
            <a:rPr lang="en-US" cap="none" sz="1800" b="0" i="0" u="none" baseline="0">
              <a:solidFill>
                <a:srgbClr val="000000"/>
              </a:solidFill>
            </a:rPr>
            <a:t>3.</a:t>
          </a:r>
          <a:r>
            <a:rPr lang="en-US" cap="none" sz="1800" b="0" i="0" u="none" baseline="0">
              <a:solidFill>
                <a:srgbClr val="000000"/>
              </a:solidFill>
            </a:rPr>
            <a:t>　</a:t>
          </a:r>
          <a:r>
            <a:rPr lang="en-US" cap="none" sz="1800" b="0" i="0" u="none" baseline="0">
              <a:solidFill>
                <a:srgbClr val="000000"/>
              </a:solidFill>
            </a:rPr>
            <a:t>2</a:t>
          </a:r>
          <a:r>
            <a:rPr lang="en-US" cap="none" sz="1800" b="0" i="0" u="none" baseline="0">
              <a:solidFill>
                <a:srgbClr val="000000"/>
              </a:solidFill>
            </a:rPr>
            <a:t>で作成した　</a:t>
          </a:r>
          <a:r>
            <a:rPr lang="en-US" cap="none" sz="1800" b="0" i="0" u="none" baseline="0">
              <a:solidFill>
                <a:srgbClr val="000000"/>
              </a:solidFill>
            </a:rPr>
            <a:t>3</a:t>
          </a:r>
          <a:r>
            <a:rPr lang="en-US" cap="none" sz="1800" b="0" i="0" u="none" baseline="0">
              <a:solidFill>
                <a:srgbClr val="000000"/>
              </a:solidFill>
            </a:rPr>
            <a:t>枚のシート（</a:t>
          </a:r>
          <a:r>
            <a:rPr lang="en-US" cap="none" sz="1800" b="0" i="0" u="none" baseline="0">
              <a:solidFill>
                <a:srgbClr val="000000"/>
              </a:solidFill>
            </a:rPr>
            <a:t>（様式</a:t>
          </a:r>
          <a:r>
            <a:rPr lang="en-US" cap="none" sz="1800" b="0" i="0" u="none" baseline="0">
              <a:solidFill>
                <a:srgbClr val="000000"/>
              </a:solidFill>
            </a:rPr>
            <a:t>A</a:t>
          </a:r>
          <a:r>
            <a:rPr lang="en-US" cap="none" sz="1800" b="0" i="0" u="none" baseline="0">
              <a:solidFill>
                <a:srgbClr val="000000"/>
              </a:solidFill>
            </a:rPr>
            <a:t>（</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、様式</a:t>
          </a:r>
          <a:r>
            <a:rPr lang="en-US" cap="none" sz="1800" b="0" i="0" u="none" baseline="0">
              <a:solidFill>
                <a:srgbClr val="000000"/>
              </a:solidFill>
            </a:rPr>
            <a:t>B</a:t>
          </a:r>
          <a:r>
            <a:rPr lang="en-US" cap="none" sz="1800" b="0" i="0" u="none" baseline="0">
              <a:solidFill>
                <a:srgbClr val="000000"/>
              </a:solidFill>
            </a:rPr>
            <a:t>（</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、様式</a:t>
          </a:r>
          <a:r>
            <a:rPr lang="en-US" cap="none" sz="1800" b="0" i="0" u="none" baseline="0">
              <a:solidFill>
                <a:srgbClr val="000000"/>
              </a:solidFill>
            </a:rPr>
            <a:t>D_</a:t>
          </a:r>
          <a:r>
            <a:rPr lang="en-US" cap="none" sz="1800" b="0" i="0" u="none" baseline="0">
              <a:solidFill>
                <a:srgbClr val="000000"/>
              </a:solidFill>
            </a:rPr>
            <a:t>研究分担医師等（</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a:t>
          </a:r>
          <a:r>
            <a:rPr lang="en-US" cap="none" sz="1800" b="0" i="0" u="none" baseline="0">
              <a:solidFill>
                <a:srgbClr val="000000"/>
              </a:solidFill>
            </a:rPr>
            <a:t>
</a:t>
          </a:r>
          <a:r>
            <a:rPr lang="en-US" cap="none" sz="1800" b="0" i="0" u="none" baseline="0">
              <a:solidFill>
                <a:srgbClr val="000000"/>
              </a:solidFill>
            </a:rPr>
            <a:t>　を新しい</a:t>
          </a:r>
          <a:r>
            <a:rPr lang="en-US" cap="none" sz="1800" b="0" i="0" u="none" baseline="0">
              <a:solidFill>
                <a:srgbClr val="000000"/>
              </a:solidFill>
            </a:rPr>
            <a:t>Book</a:t>
          </a:r>
          <a:r>
            <a:rPr lang="en-US" cap="none" sz="1800" b="0" i="0" u="none" baseline="0">
              <a:solidFill>
                <a:srgbClr val="000000"/>
              </a:solidFill>
            </a:rPr>
            <a:t>に移動する。</a:t>
          </a:r>
          <a:r>
            <a:rPr lang="en-US" cap="none" sz="1800" b="0" i="0" u="none" baseline="0">
              <a:solidFill>
                <a:srgbClr val="000000"/>
              </a:solidFill>
            </a:rPr>
            <a:t>
</a:t>
          </a:r>
          <a:r>
            <a:rPr lang="en-US" cap="none" sz="1400" b="0" i="0" u="none" baseline="0">
              <a:solidFill>
                <a:srgbClr val="000000"/>
              </a:solidFill>
            </a:rPr>
            <a:t>　　シート名を選択して右クリックをし、移動またはコピーを選択し、移動先ブック名から、</a:t>
          </a:r>
          <a:r>
            <a:rPr lang="en-US" cap="none" sz="1400" b="0" i="0" u="none" baseline="0">
              <a:solidFill>
                <a:srgbClr val="000000"/>
              </a:solidFill>
            </a:rPr>
            <a:t>
</a:t>
          </a:r>
          <a:r>
            <a:rPr lang="en-US" cap="none" sz="1400" b="0" i="0" u="none" baseline="0">
              <a:solidFill>
                <a:srgbClr val="000000"/>
              </a:solidFill>
            </a:rPr>
            <a:t>　　（新しいブック）を選ぶ。（「コピーを作成する」にチェックはしない）</a:t>
          </a:r>
          <a:r>
            <a:rPr lang="en-US" cap="none" sz="1400" b="0" i="0" u="none" baseline="0">
              <a:solidFill>
                <a:srgbClr val="000000"/>
              </a:solidFill>
            </a:rPr>
            <a:t>
</a:t>
          </a:r>
          <a:r>
            <a:rPr lang="en-US" cap="none" sz="1400" b="0" i="0" u="none" baseline="0">
              <a:solidFill>
                <a:srgbClr val="000000"/>
              </a:solidFill>
            </a:rPr>
            <a:t>
</a:t>
          </a:r>
          <a:r>
            <a:rPr lang="en-US" cap="none" sz="1800" b="0" i="0" u="none" baseline="0">
              <a:solidFill>
                <a:srgbClr val="000000"/>
              </a:solidFill>
            </a:rPr>
            <a:t>4.</a:t>
          </a:r>
          <a:r>
            <a:rPr lang="en-US" cap="none" sz="1800" b="0" i="0" u="none" baseline="0">
              <a:solidFill>
                <a:srgbClr val="000000"/>
              </a:solidFill>
            </a:rPr>
            <a:t>　新しいブックを保存する（シート名は適宜変更可）。</a:t>
          </a:r>
        </a:p>
      </xdr:txBody>
    </xdr:sp>
    <xdr:clientData/>
  </xdr:twoCellAnchor>
  <xdr:twoCellAnchor>
    <xdr:from>
      <xdr:col>19</xdr:col>
      <xdr:colOff>9525</xdr:colOff>
      <xdr:row>7</xdr:row>
      <xdr:rowOff>266700</xdr:rowOff>
    </xdr:from>
    <xdr:to>
      <xdr:col>33</xdr:col>
      <xdr:colOff>381000</xdr:colOff>
      <xdr:row>25</xdr:row>
      <xdr:rowOff>66675</xdr:rowOff>
    </xdr:to>
    <xdr:sp>
      <xdr:nvSpPr>
        <xdr:cNvPr id="2" name="テキスト ボックス 1"/>
        <xdr:cNvSpPr txBox="1">
          <a:spLocks noChangeArrowheads="1"/>
        </xdr:cNvSpPr>
      </xdr:nvSpPr>
      <xdr:spPr>
        <a:xfrm>
          <a:off x="20307300" y="3762375"/>
          <a:ext cx="8639175" cy="6657975"/>
        </a:xfrm>
        <a:prstGeom prst="rect">
          <a:avLst/>
        </a:prstGeom>
        <a:solidFill>
          <a:srgbClr val="C5E0B4"/>
        </a:solidFill>
        <a:ln w="9525" cmpd="sng">
          <a:solidFill>
            <a:srgbClr val="BCBCBC"/>
          </a:solidFill>
          <a:headEnd type="none"/>
          <a:tailEnd type="none"/>
        </a:ln>
      </xdr:spPr>
      <xdr:txBody>
        <a:bodyPr vertOverflow="clip" wrap="square"/>
        <a:p>
          <a:pPr algn="l">
            <a:defRPr/>
          </a:pPr>
          <a:r>
            <a:rPr lang="en-US" cap="none" sz="2000" b="1" i="0" u="sng" baseline="0">
              <a:solidFill>
                <a:srgbClr val="0000FF"/>
              </a:solidFill>
              <a:latin typeface="メイリオ"/>
              <a:ea typeface="メイリオ"/>
              <a:cs typeface="メイリオ"/>
            </a:rPr>
            <a:t>■</a:t>
          </a:r>
          <a:r>
            <a:rPr lang="en-US" cap="none" sz="2000" b="1" i="0" u="sng" baseline="0">
              <a:solidFill>
                <a:srgbClr val="0000FF"/>
              </a:solidFill>
              <a:latin typeface="ＭＳ Ｐゴシック"/>
              <a:ea typeface="ＭＳ Ｐゴシック"/>
              <a:cs typeface="ＭＳ Ｐゴシック"/>
            </a:rPr>
            <a:t>研究</a:t>
          </a:r>
          <a:r>
            <a:rPr lang="en-US" cap="none" sz="2000" b="1" i="0" u="sng" baseline="0">
              <a:solidFill>
                <a:srgbClr val="0000FF"/>
              </a:solidFill>
              <a:latin typeface="ＭＳ Ｐゴシック"/>
              <a:ea typeface="ＭＳ Ｐゴシック"/>
              <a:cs typeface="ＭＳ Ｐゴシック"/>
            </a:rPr>
            <a:t>責任</a:t>
          </a:r>
          <a:r>
            <a:rPr lang="en-US" cap="none" sz="2000" b="1" i="0" u="sng" baseline="0">
              <a:solidFill>
                <a:srgbClr val="0000FF"/>
              </a:solidFill>
              <a:latin typeface="ＭＳ Ｐゴシック"/>
              <a:ea typeface="ＭＳ Ｐゴシック"/>
              <a:cs typeface="ＭＳ Ｐゴシック"/>
            </a:rPr>
            <a:t>医師への送付用</a:t>
          </a:r>
          <a:r>
            <a:rPr lang="en-US" cap="none" sz="2000" b="1" i="0" u="sng" baseline="0">
              <a:solidFill>
                <a:srgbClr val="0000FF"/>
              </a:solidFill>
              <a:latin typeface="Calibri"/>
              <a:ea typeface="Calibri"/>
              <a:cs typeface="Calibri"/>
            </a:rPr>
            <a:t>BOOK</a:t>
          </a:r>
          <a:r>
            <a:rPr lang="en-US" cap="none" sz="2000" b="1" i="0" u="sng" baseline="0">
              <a:solidFill>
                <a:srgbClr val="0000FF"/>
              </a:solidFill>
              <a:latin typeface="ＭＳ Ｐゴシック"/>
              <a:ea typeface="ＭＳ Ｐゴシック"/>
              <a:cs typeface="ＭＳ Ｐゴシック"/>
            </a:rPr>
            <a:t>作成</a:t>
          </a:r>
          <a:r>
            <a:rPr lang="en-US" cap="none" sz="2000" b="1" i="0" u="sng" baseline="0">
              <a:solidFill>
                <a:srgbClr val="0000FF"/>
              </a:solidFill>
              <a:latin typeface="ＭＳ Ｐゴシック"/>
              <a:ea typeface="ＭＳ Ｐゴシック"/>
              <a:cs typeface="ＭＳ Ｐゴシック"/>
            </a:rPr>
            <a:t>方法について</a:t>
          </a:r>
          <a:r>
            <a:rPr lang="en-US" cap="none" sz="2000" b="1" i="0" u="sng" baseline="0">
              <a:solidFill>
                <a:srgbClr val="0000FF"/>
              </a:solidFill>
              <a:latin typeface="Calibri"/>
              <a:ea typeface="Calibri"/>
              <a:cs typeface="Calibri"/>
            </a:rPr>
            <a:t>
</a:t>
          </a:r>
          <a:r>
            <a:rPr lang="en-US" cap="none" sz="1800" b="0" i="0" u="none" baseline="0">
              <a:solidFill>
                <a:srgbClr val="0000FF"/>
              </a:solidFill>
              <a:latin typeface="メイリオ"/>
              <a:ea typeface="メイリオ"/>
              <a:cs typeface="メイリオ"/>
            </a:rPr>
            <a:t>　利益相反状況確認報告書を研究責任医師に送付するに当たって、様式Ｃを除いた必要な情報のみのファイルを電子媒体で送信する場合は、以下の①又は②の方法により行ってください。</a:t>
          </a:r>
          <a:r>
            <a:rPr lang="en-US" cap="none" sz="1800" b="0" i="0" u="none" baseline="0">
              <a:solidFill>
                <a:srgbClr val="0000FF"/>
              </a:solidFill>
              <a:latin typeface="メイリオ"/>
              <a:ea typeface="メイリオ"/>
              <a:cs typeface="メイリオ"/>
            </a:rPr>
            <a:t>
</a:t>
          </a:r>
          <a:r>
            <a:rPr lang="en-US" cap="none" sz="900" b="0" i="0" u="none" baseline="0">
              <a:solidFill>
                <a:srgbClr val="000000"/>
              </a:solidFill>
              <a:latin typeface="メイリオ"/>
              <a:ea typeface="メイリオ"/>
              <a:cs typeface="メイリオ"/>
            </a:rPr>
            <a:t>
</a:t>
          </a:r>
          <a:r>
            <a:rPr lang="en-US" cap="none" sz="1800" b="1" i="0" u="none" baseline="0">
              <a:solidFill>
                <a:srgbClr val="0000FF"/>
              </a:solidFill>
              <a:latin typeface="メイリオ"/>
              <a:ea typeface="メイリオ"/>
              <a:cs typeface="メイリオ"/>
            </a:rPr>
            <a:t>①</a:t>
          </a:r>
          <a:r>
            <a:rPr lang="en-US" cap="none" sz="1800" b="1" i="0" u="none" baseline="0">
              <a:solidFill>
                <a:srgbClr val="000000"/>
              </a:solidFill>
              <a:latin typeface="メイリオ"/>
              <a:ea typeface="メイリオ"/>
              <a:cs typeface="メイリオ"/>
            </a:rPr>
            <a:t>【</a:t>
          </a:r>
          <a:r>
            <a:rPr lang="en-US" cap="none" sz="1800" b="1" i="0" u="none" baseline="0">
              <a:solidFill>
                <a:srgbClr val="000000"/>
              </a:solidFill>
              <a:latin typeface="メイリオ"/>
              <a:ea typeface="メイリオ"/>
              <a:cs typeface="メイリオ"/>
            </a:rPr>
            <a:t>マクロを使用する場合</a:t>
          </a:r>
          <a:r>
            <a:rPr lang="en-US" cap="none" sz="1800" b="1" i="0" u="none" baseline="0">
              <a:solidFill>
                <a:srgbClr val="000000"/>
              </a:solidFill>
              <a:latin typeface="メイリオ"/>
              <a:ea typeface="メイリオ"/>
              <a:cs typeface="メイリオ"/>
            </a:rPr>
            <a:t>】</a:t>
          </a:r>
          <a:r>
            <a:rPr lang="en-US" cap="none" sz="1800" b="1" i="0" u="none" baseline="0">
              <a:solidFill>
                <a:srgbClr val="000000"/>
              </a:solidFill>
              <a:latin typeface="メイリオ"/>
              <a:ea typeface="メイリオ"/>
              <a:cs typeface="メイリオ"/>
            </a:rPr>
            <a:t>
</a:t>
          </a:r>
          <a:r>
            <a:rPr lang="en-US" cap="none" sz="1800" b="1" i="0" u="none" baseline="0">
              <a:solidFill>
                <a:srgbClr val="000000"/>
              </a:solidFill>
              <a:latin typeface="メイリオ"/>
              <a:ea typeface="メイリオ"/>
              <a:cs typeface="メイリオ"/>
            </a:rPr>
            <a:t>以下のボタンをクリックしてください。</a:t>
          </a:r>
        </a:p>
      </xdr:txBody>
    </xdr:sp>
    <xdr:clientData/>
  </xdr:twoCellAnchor>
  <xdr:twoCellAnchor>
    <xdr:from>
      <xdr:col>19</xdr:col>
      <xdr:colOff>19050</xdr:colOff>
      <xdr:row>1</xdr:row>
      <xdr:rowOff>0</xdr:rowOff>
    </xdr:from>
    <xdr:to>
      <xdr:col>33</xdr:col>
      <xdr:colOff>352425</xdr:colOff>
      <xdr:row>7</xdr:row>
      <xdr:rowOff>76200</xdr:rowOff>
    </xdr:to>
    <xdr:sp>
      <xdr:nvSpPr>
        <xdr:cNvPr id="3" name="正方形/長方形 2"/>
        <xdr:cNvSpPr>
          <a:spLocks/>
        </xdr:cNvSpPr>
      </xdr:nvSpPr>
      <xdr:spPr>
        <a:xfrm>
          <a:off x="20316825" y="628650"/>
          <a:ext cx="8601075" cy="2943225"/>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2000" b="1" i="0" u="sng" baseline="0">
              <a:solidFill>
                <a:srgbClr val="0000FF"/>
              </a:solidFill>
            </a:rPr>
            <a:t>■作成に当たっての留意事項</a:t>
          </a:r>
          <a:r>
            <a:rPr lang="en-US" cap="none" sz="2000" b="1" i="0" u="sng" baseline="0">
              <a:solidFill>
                <a:srgbClr val="0000FF"/>
              </a:solidFill>
            </a:rPr>
            <a:t>
</a:t>
          </a:r>
          <a:r>
            <a:rPr lang="en-US" cap="none" sz="1800" b="1" i="0" u="none" baseline="0">
              <a:solidFill>
                <a:srgbClr val="FFFFFF"/>
              </a:solidFill>
            </a:rPr>
            <a:t>○黄色（記載）と水色（プルダウンで選択）のセルについて入力してください。</a:t>
          </a:r>
          <a:r>
            <a:rPr lang="en-US" cap="none" sz="1800" b="1" i="0" u="none" baseline="0">
              <a:solidFill>
                <a:srgbClr val="FFFFFF"/>
              </a:solidFill>
            </a:rPr>
            <a:t>
</a:t>
          </a:r>
          <a:r>
            <a:rPr lang="en-US" cap="none" sz="1800" b="1" i="0" u="none" baseline="0">
              <a:solidFill>
                <a:srgbClr val="FFFFFF"/>
              </a:solidFill>
            </a:rPr>
            <a:t>灰色の部分は自動反映されますので、記入しないでください。</a:t>
          </a:r>
          <a:r>
            <a:rPr lang="en-US" cap="none" sz="1800" b="1" i="0" u="none" baseline="0">
              <a:solidFill>
                <a:srgbClr val="FFFFFF"/>
              </a:solidFill>
            </a:rPr>
            <a:t>
</a:t>
          </a:r>
          <a:r>
            <a:rPr lang="en-US" cap="none" sz="1800" b="1" i="0" u="none" baseline="0">
              <a:solidFill>
                <a:srgbClr val="FFFFFF"/>
              </a:solidFill>
            </a:rPr>
            <a:t>○白抜き空欄になっている場合は、様式</a:t>
          </a:r>
          <a:r>
            <a:rPr lang="en-US" cap="none" sz="1800" b="1" i="0" u="none" baseline="0">
              <a:solidFill>
                <a:srgbClr val="FFFFFF"/>
              </a:solidFill>
            </a:rPr>
            <a:t>C</a:t>
          </a:r>
          <a:r>
            <a:rPr lang="en-US" cap="none" sz="1800" b="1" i="0" u="none" baseline="0">
              <a:solidFill>
                <a:srgbClr val="FFFFFF"/>
              </a:solidFill>
            </a:rPr>
            <a:t>に記載漏れがありますので、申告者に差し戻しください。</a:t>
          </a:r>
          <a:r>
            <a:rPr lang="en-US" cap="none" sz="1800" b="1" i="0" u="none" baseline="0">
              <a:solidFill>
                <a:srgbClr val="FFFFFF"/>
              </a:solidFill>
            </a:rPr>
            <a:t>
</a:t>
          </a:r>
          <a:r>
            <a:rPr lang="en-US" cap="none" sz="1800" b="1" i="0" u="none" baseline="0">
              <a:solidFill>
                <a:srgbClr val="FFFFFF"/>
              </a:solidFill>
            </a:rPr>
            <a:t>○研究責任医師が実施医療機関の管理者の場合は、事実関係の確認を適切にできる同機関の他の者が確認していただく必要があります。該当する場合は、その旨を特記事項（下の段）に記載してください。</a:t>
          </a:r>
          <a:r>
            <a:rPr lang="en-US" cap="none" sz="1800" b="1" i="0" u="none" baseline="0">
              <a:solidFill>
                <a:srgbClr val="FFFFFF"/>
              </a:solidFill>
            </a:rPr>
            <a:t>
</a:t>
          </a:r>
        </a:p>
      </xdr:txBody>
    </xdr:sp>
    <xdr:clientData/>
  </xdr:twoCellAnchor>
  <xdr:twoCellAnchor editAs="oneCell">
    <xdr:from>
      <xdr:col>19</xdr:col>
      <xdr:colOff>457200</xdr:colOff>
      <xdr:row>28</xdr:row>
      <xdr:rowOff>800100</xdr:rowOff>
    </xdr:from>
    <xdr:to>
      <xdr:col>21</xdr:col>
      <xdr:colOff>314325</xdr:colOff>
      <xdr:row>29</xdr:row>
      <xdr:rowOff>190500</xdr:rowOff>
    </xdr:to>
    <xdr:pic>
      <xdr:nvPicPr>
        <xdr:cNvPr id="4" name="図 5"/>
        <xdr:cNvPicPr preferRelativeResize="1">
          <a:picLocks noChangeAspect="1"/>
        </xdr:cNvPicPr>
      </xdr:nvPicPr>
      <xdr:blipFill>
        <a:blip r:embed="rId1"/>
        <a:stretch>
          <a:fillRect/>
        </a:stretch>
      </xdr:blipFill>
      <xdr:spPr>
        <a:xfrm>
          <a:off x="20754975" y="12153900"/>
          <a:ext cx="1038225" cy="247650"/>
        </a:xfrm>
        <a:prstGeom prst="rect">
          <a:avLst/>
        </a:prstGeom>
        <a:noFill/>
        <a:ln w="9525" cmpd="sng">
          <a:noFill/>
        </a:ln>
      </xdr:spPr>
    </xdr:pic>
    <xdr:clientData/>
  </xdr:twoCellAnchor>
  <xdr:twoCellAnchor editAs="oneCell">
    <xdr:from>
      <xdr:col>25</xdr:col>
      <xdr:colOff>114300</xdr:colOff>
      <xdr:row>30</xdr:row>
      <xdr:rowOff>238125</xdr:rowOff>
    </xdr:from>
    <xdr:to>
      <xdr:col>26</xdr:col>
      <xdr:colOff>409575</xdr:colOff>
      <xdr:row>30</xdr:row>
      <xdr:rowOff>657225</xdr:rowOff>
    </xdr:to>
    <xdr:pic>
      <xdr:nvPicPr>
        <xdr:cNvPr id="5" name="図 6"/>
        <xdr:cNvPicPr preferRelativeResize="1">
          <a:picLocks noChangeAspect="1"/>
        </xdr:cNvPicPr>
      </xdr:nvPicPr>
      <xdr:blipFill>
        <a:blip r:embed="rId2"/>
        <a:stretch>
          <a:fillRect/>
        </a:stretch>
      </xdr:blipFill>
      <xdr:spPr>
        <a:xfrm>
          <a:off x="23955375" y="13687425"/>
          <a:ext cx="885825" cy="419100"/>
        </a:xfrm>
        <a:prstGeom prst="rect">
          <a:avLst/>
        </a:prstGeom>
        <a:noFill/>
        <a:ln w="9525" cmpd="sng">
          <a:noFill/>
        </a:ln>
      </xdr:spPr>
    </xdr:pic>
    <xdr:clientData/>
  </xdr:twoCellAnchor>
  <xdr:twoCellAnchor>
    <xdr:from>
      <xdr:col>25</xdr:col>
      <xdr:colOff>114300</xdr:colOff>
      <xdr:row>30</xdr:row>
      <xdr:rowOff>200025</xdr:rowOff>
    </xdr:from>
    <xdr:to>
      <xdr:col>25</xdr:col>
      <xdr:colOff>314325</xdr:colOff>
      <xdr:row>30</xdr:row>
      <xdr:rowOff>400050</xdr:rowOff>
    </xdr:to>
    <xdr:sp>
      <xdr:nvSpPr>
        <xdr:cNvPr id="6" name="円/楕円 7"/>
        <xdr:cNvSpPr>
          <a:spLocks/>
        </xdr:cNvSpPr>
      </xdr:nvSpPr>
      <xdr:spPr>
        <a:xfrm>
          <a:off x="23955375" y="13649325"/>
          <a:ext cx="190500" cy="200025"/>
        </a:xfrm>
        <a:prstGeom prst="ellipse">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30</xdr:col>
      <xdr:colOff>57150</xdr:colOff>
      <xdr:row>32</xdr:row>
      <xdr:rowOff>266700</xdr:rowOff>
    </xdr:from>
    <xdr:to>
      <xdr:col>32</xdr:col>
      <xdr:colOff>438150</xdr:colOff>
      <xdr:row>33</xdr:row>
      <xdr:rowOff>238125</xdr:rowOff>
    </xdr:to>
    <xdr:pic>
      <xdr:nvPicPr>
        <xdr:cNvPr id="7" name="図 8"/>
        <xdr:cNvPicPr preferRelativeResize="1">
          <a:picLocks noChangeAspect="1"/>
        </xdr:cNvPicPr>
      </xdr:nvPicPr>
      <xdr:blipFill>
        <a:blip r:embed="rId3"/>
        <a:stretch>
          <a:fillRect/>
        </a:stretch>
      </xdr:blipFill>
      <xdr:spPr>
        <a:xfrm>
          <a:off x="26850975" y="16192500"/>
          <a:ext cx="1562100" cy="1209675"/>
        </a:xfrm>
        <a:prstGeom prst="rect">
          <a:avLst/>
        </a:prstGeom>
        <a:noFill/>
        <a:ln w="9525" cmpd="sng">
          <a:noFill/>
        </a:ln>
      </xdr:spPr>
    </xdr:pic>
    <xdr:clientData/>
  </xdr:twoCellAnchor>
  <xdr:twoCellAnchor editAs="oneCell">
    <xdr:from>
      <xdr:col>30</xdr:col>
      <xdr:colOff>152400</xdr:colOff>
      <xdr:row>70</xdr:row>
      <xdr:rowOff>0</xdr:rowOff>
    </xdr:from>
    <xdr:to>
      <xdr:col>32</xdr:col>
      <xdr:colOff>542925</xdr:colOff>
      <xdr:row>74</xdr:row>
      <xdr:rowOff>47625</xdr:rowOff>
    </xdr:to>
    <xdr:pic>
      <xdr:nvPicPr>
        <xdr:cNvPr id="8" name="図 8"/>
        <xdr:cNvPicPr preferRelativeResize="1">
          <a:picLocks noChangeAspect="1"/>
        </xdr:cNvPicPr>
      </xdr:nvPicPr>
      <xdr:blipFill>
        <a:blip r:embed="rId3"/>
        <a:stretch>
          <a:fillRect/>
        </a:stretch>
      </xdr:blipFill>
      <xdr:spPr>
        <a:xfrm>
          <a:off x="26946225" y="51149250"/>
          <a:ext cx="1571625" cy="1200150"/>
        </a:xfrm>
        <a:prstGeom prst="rect">
          <a:avLst/>
        </a:prstGeom>
        <a:noFill/>
        <a:ln w="9525" cmpd="sng">
          <a:noFill/>
        </a:ln>
      </xdr:spPr>
    </xdr:pic>
    <xdr:clientData/>
  </xdr:twoCellAnchor>
  <xdr:twoCellAnchor editAs="oneCell">
    <xdr:from>
      <xdr:col>30</xdr:col>
      <xdr:colOff>152400</xdr:colOff>
      <xdr:row>70</xdr:row>
      <xdr:rowOff>0</xdr:rowOff>
    </xdr:from>
    <xdr:to>
      <xdr:col>32</xdr:col>
      <xdr:colOff>542925</xdr:colOff>
      <xdr:row>74</xdr:row>
      <xdr:rowOff>47625</xdr:rowOff>
    </xdr:to>
    <xdr:pic>
      <xdr:nvPicPr>
        <xdr:cNvPr id="9" name="図 8"/>
        <xdr:cNvPicPr preferRelativeResize="1">
          <a:picLocks noChangeAspect="1"/>
        </xdr:cNvPicPr>
      </xdr:nvPicPr>
      <xdr:blipFill>
        <a:blip r:embed="rId3"/>
        <a:stretch>
          <a:fillRect/>
        </a:stretch>
      </xdr:blipFill>
      <xdr:spPr>
        <a:xfrm>
          <a:off x="26946225" y="51149250"/>
          <a:ext cx="1571625" cy="1200150"/>
        </a:xfrm>
        <a:prstGeom prst="rect">
          <a:avLst/>
        </a:prstGeom>
        <a:noFill/>
        <a:ln w="9525" cmpd="sng">
          <a:noFill/>
        </a:ln>
      </xdr:spPr>
    </xdr:pic>
    <xdr:clientData/>
  </xdr:twoCellAnchor>
  <xdr:twoCellAnchor editAs="oneCell">
    <xdr:from>
      <xdr:col>30</xdr:col>
      <xdr:colOff>152400</xdr:colOff>
      <xdr:row>70</xdr:row>
      <xdr:rowOff>0</xdr:rowOff>
    </xdr:from>
    <xdr:to>
      <xdr:col>32</xdr:col>
      <xdr:colOff>542925</xdr:colOff>
      <xdr:row>74</xdr:row>
      <xdr:rowOff>47625</xdr:rowOff>
    </xdr:to>
    <xdr:pic>
      <xdr:nvPicPr>
        <xdr:cNvPr id="10" name="図 8"/>
        <xdr:cNvPicPr preferRelativeResize="1">
          <a:picLocks noChangeAspect="1"/>
        </xdr:cNvPicPr>
      </xdr:nvPicPr>
      <xdr:blipFill>
        <a:blip r:embed="rId3"/>
        <a:stretch>
          <a:fillRect/>
        </a:stretch>
      </xdr:blipFill>
      <xdr:spPr>
        <a:xfrm>
          <a:off x="26946225" y="51149250"/>
          <a:ext cx="1571625" cy="1200150"/>
        </a:xfrm>
        <a:prstGeom prst="rect">
          <a:avLst/>
        </a:prstGeom>
        <a:noFill/>
        <a:ln w="9525" cmpd="sng">
          <a:noFill/>
        </a:ln>
      </xdr:spPr>
    </xdr:pic>
    <xdr:clientData/>
  </xdr:twoCellAnchor>
  <xdr:twoCellAnchor editAs="oneCell">
    <xdr:from>
      <xdr:col>30</xdr:col>
      <xdr:colOff>152400</xdr:colOff>
      <xdr:row>70</xdr:row>
      <xdr:rowOff>0</xdr:rowOff>
    </xdr:from>
    <xdr:to>
      <xdr:col>32</xdr:col>
      <xdr:colOff>542925</xdr:colOff>
      <xdr:row>74</xdr:row>
      <xdr:rowOff>47625</xdr:rowOff>
    </xdr:to>
    <xdr:pic>
      <xdr:nvPicPr>
        <xdr:cNvPr id="11" name="図 8"/>
        <xdr:cNvPicPr preferRelativeResize="1">
          <a:picLocks noChangeAspect="1"/>
        </xdr:cNvPicPr>
      </xdr:nvPicPr>
      <xdr:blipFill>
        <a:blip r:embed="rId3"/>
        <a:stretch>
          <a:fillRect/>
        </a:stretch>
      </xdr:blipFill>
      <xdr:spPr>
        <a:xfrm>
          <a:off x="26946225" y="51149250"/>
          <a:ext cx="1571625" cy="1200150"/>
        </a:xfrm>
        <a:prstGeom prst="rect">
          <a:avLst/>
        </a:prstGeom>
        <a:noFill/>
        <a:ln w="9525" cmpd="sng">
          <a:noFill/>
        </a:ln>
      </xdr:spPr>
    </xdr:pic>
    <xdr:clientData/>
  </xdr:twoCellAnchor>
  <xdr:twoCellAnchor editAs="oneCell">
    <xdr:from>
      <xdr:col>30</xdr:col>
      <xdr:colOff>152400</xdr:colOff>
      <xdr:row>70</xdr:row>
      <xdr:rowOff>0</xdr:rowOff>
    </xdr:from>
    <xdr:to>
      <xdr:col>32</xdr:col>
      <xdr:colOff>542925</xdr:colOff>
      <xdr:row>74</xdr:row>
      <xdr:rowOff>47625</xdr:rowOff>
    </xdr:to>
    <xdr:pic>
      <xdr:nvPicPr>
        <xdr:cNvPr id="12" name="図 8"/>
        <xdr:cNvPicPr preferRelativeResize="1">
          <a:picLocks noChangeAspect="1"/>
        </xdr:cNvPicPr>
      </xdr:nvPicPr>
      <xdr:blipFill>
        <a:blip r:embed="rId3"/>
        <a:stretch>
          <a:fillRect/>
        </a:stretch>
      </xdr:blipFill>
      <xdr:spPr>
        <a:xfrm>
          <a:off x="26946225" y="51149250"/>
          <a:ext cx="1571625" cy="1200150"/>
        </a:xfrm>
        <a:prstGeom prst="rect">
          <a:avLst/>
        </a:prstGeom>
        <a:noFill/>
        <a:ln w="9525" cmpd="sng">
          <a:noFill/>
        </a:ln>
      </xdr:spPr>
    </xdr:pic>
    <xdr:clientData/>
  </xdr:twoCellAnchor>
  <xdr:twoCellAnchor editAs="oneCell">
    <xdr:from>
      <xdr:col>30</xdr:col>
      <xdr:colOff>152400</xdr:colOff>
      <xdr:row>70</xdr:row>
      <xdr:rowOff>0</xdr:rowOff>
    </xdr:from>
    <xdr:to>
      <xdr:col>32</xdr:col>
      <xdr:colOff>542925</xdr:colOff>
      <xdr:row>74</xdr:row>
      <xdr:rowOff>47625</xdr:rowOff>
    </xdr:to>
    <xdr:pic>
      <xdr:nvPicPr>
        <xdr:cNvPr id="13" name="図 8"/>
        <xdr:cNvPicPr preferRelativeResize="1">
          <a:picLocks noChangeAspect="1"/>
        </xdr:cNvPicPr>
      </xdr:nvPicPr>
      <xdr:blipFill>
        <a:blip r:embed="rId3"/>
        <a:stretch>
          <a:fillRect/>
        </a:stretch>
      </xdr:blipFill>
      <xdr:spPr>
        <a:xfrm>
          <a:off x="26946225" y="51149250"/>
          <a:ext cx="1571625" cy="1200150"/>
        </a:xfrm>
        <a:prstGeom prst="rect">
          <a:avLst/>
        </a:prstGeom>
        <a:noFill/>
        <a:ln w="9525" cmpd="sng">
          <a:noFill/>
        </a:ln>
      </xdr:spPr>
    </xdr:pic>
    <xdr:clientData/>
  </xdr:twoCellAnchor>
  <xdr:twoCellAnchor editAs="oneCell">
    <xdr:from>
      <xdr:col>30</xdr:col>
      <xdr:colOff>152400</xdr:colOff>
      <xdr:row>70</xdr:row>
      <xdr:rowOff>0</xdr:rowOff>
    </xdr:from>
    <xdr:to>
      <xdr:col>32</xdr:col>
      <xdr:colOff>542925</xdr:colOff>
      <xdr:row>74</xdr:row>
      <xdr:rowOff>47625</xdr:rowOff>
    </xdr:to>
    <xdr:pic>
      <xdr:nvPicPr>
        <xdr:cNvPr id="14" name="図 8"/>
        <xdr:cNvPicPr preferRelativeResize="1">
          <a:picLocks noChangeAspect="1"/>
        </xdr:cNvPicPr>
      </xdr:nvPicPr>
      <xdr:blipFill>
        <a:blip r:embed="rId3"/>
        <a:stretch>
          <a:fillRect/>
        </a:stretch>
      </xdr:blipFill>
      <xdr:spPr>
        <a:xfrm>
          <a:off x="26946225" y="51149250"/>
          <a:ext cx="1571625" cy="1200150"/>
        </a:xfrm>
        <a:prstGeom prst="rect">
          <a:avLst/>
        </a:prstGeom>
        <a:noFill/>
        <a:ln w="9525" cmpd="sng">
          <a:noFill/>
        </a:ln>
      </xdr:spPr>
    </xdr:pic>
    <xdr:clientData/>
  </xdr:twoCellAnchor>
  <xdr:twoCellAnchor editAs="oneCell">
    <xdr:from>
      <xdr:col>30</xdr:col>
      <xdr:colOff>152400</xdr:colOff>
      <xdr:row>70</xdr:row>
      <xdr:rowOff>0</xdr:rowOff>
    </xdr:from>
    <xdr:to>
      <xdr:col>32</xdr:col>
      <xdr:colOff>542925</xdr:colOff>
      <xdr:row>74</xdr:row>
      <xdr:rowOff>47625</xdr:rowOff>
    </xdr:to>
    <xdr:pic>
      <xdr:nvPicPr>
        <xdr:cNvPr id="15" name="図 8"/>
        <xdr:cNvPicPr preferRelativeResize="1">
          <a:picLocks noChangeAspect="1"/>
        </xdr:cNvPicPr>
      </xdr:nvPicPr>
      <xdr:blipFill>
        <a:blip r:embed="rId3"/>
        <a:stretch>
          <a:fillRect/>
        </a:stretch>
      </xdr:blipFill>
      <xdr:spPr>
        <a:xfrm>
          <a:off x="26946225" y="51149250"/>
          <a:ext cx="1571625" cy="1200150"/>
        </a:xfrm>
        <a:prstGeom prst="rect">
          <a:avLst/>
        </a:prstGeom>
        <a:noFill/>
        <a:ln w="9525" cmpd="sng">
          <a:noFill/>
        </a:ln>
      </xdr:spPr>
    </xdr:pic>
    <xdr:clientData/>
  </xdr:twoCellAnchor>
  <xdr:twoCellAnchor editAs="oneCell">
    <xdr:from>
      <xdr:col>30</xdr:col>
      <xdr:colOff>152400</xdr:colOff>
      <xdr:row>102</xdr:row>
      <xdr:rowOff>0</xdr:rowOff>
    </xdr:from>
    <xdr:to>
      <xdr:col>32</xdr:col>
      <xdr:colOff>542925</xdr:colOff>
      <xdr:row>106</xdr:row>
      <xdr:rowOff>47625</xdr:rowOff>
    </xdr:to>
    <xdr:pic>
      <xdr:nvPicPr>
        <xdr:cNvPr id="16" name="図 8"/>
        <xdr:cNvPicPr preferRelativeResize="1">
          <a:picLocks noChangeAspect="1"/>
        </xdr:cNvPicPr>
      </xdr:nvPicPr>
      <xdr:blipFill>
        <a:blip r:embed="rId3"/>
        <a:stretch>
          <a:fillRect/>
        </a:stretch>
      </xdr:blipFill>
      <xdr:spPr>
        <a:xfrm>
          <a:off x="26946225" y="78933675"/>
          <a:ext cx="1571625" cy="1200150"/>
        </a:xfrm>
        <a:prstGeom prst="rect">
          <a:avLst/>
        </a:prstGeom>
        <a:noFill/>
        <a:ln w="9525" cmpd="sng">
          <a:noFill/>
        </a:ln>
      </xdr:spPr>
    </xdr:pic>
    <xdr:clientData/>
  </xdr:twoCellAnchor>
  <xdr:twoCellAnchor editAs="oneCell">
    <xdr:from>
      <xdr:col>30</xdr:col>
      <xdr:colOff>152400</xdr:colOff>
      <xdr:row>102</xdr:row>
      <xdr:rowOff>0</xdr:rowOff>
    </xdr:from>
    <xdr:to>
      <xdr:col>32</xdr:col>
      <xdr:colOff>542925</xdr:colOff>
      <xdr:row>106</xdr:row>
      <xdr:rowOff>47625</xdr:rowOff>
    </xdr:to>
    <xdr:pic>
      <xdr:nvPicPr>
        <xdr:cNvPr id="17" name="図 8"/>
        <xdr:cNvPicPr preferRelativeResize="1">
          <a:picLocks noChangeAspect="1"/>
        </xdr:cNvPicPr>
      </xdr:nvPicPr>
      <xdr:blipFill>
        <a:blip r:embed="rId3"/>
        <a:stretch>
          <a:fillRect/>
        </a:stretch>
      </xdr:blipFill>
      <xdr:spPr>
        <a:xfrm>
          <a:off x="26946225" y="78933675"/>
          <a:ext cx="1571625" cy="1200150"/>
        </a:xfrm>
        <a:prstGeom prst="rect">
          <a:avLst/>
        </a:prstGeom>
        <a:noFill/>
        <a:ln w="9525" cmpd="sng">
          <a:noFill/>
        </a:ln>
      </xdr:spPr>
    </xdr:pic>
    <xdr:clientData/>
  </xdr:twoCellAnchor>
  <xdr:twoCellAnchor editAs="oneCell">
    <xdr:from>
      <xdr:col>30</xdr:col>
      <xdr:colOff>152400</xdr:colOff>
      <xdr:row>102</xdr:row>
      <xdr:rowOff>0</xdr:rowOff>
    </xdr:from>
    <xdr:to>
      <xdr:col>32</xdr:col>
      <xdr:colOff>542925</xdr:colOff>
      <xdr:row>106</xdr:row>
      <xdr:rowOff>47625</xdr:rowOff>
    </xdr:to>
    <xdr:pic>
      <xdr:nvPicPr>
        <xdr:cNvPr id="18" name="図 8"/>
        <xdr:cNvPicPr preferRelativeResize="1">
          <a:picLocks noChangeAspect="1"/>
        </xdr:cNvPicPr>
      </xdr:nvPicPr>
      <xdr:blipFill>
        <a:blip r:embed="rId3"/>
        <a:stretch>
          <a:fillRect/>
        </a:stretch>
      </xdr:blipFill>
      <xdr:spPr>
        <a:xfrm>
          <a:off x="26946225" y="78933675"/>
          <a:ext cx="1571625" cy="1200150"/>
        </a:xfrm>
        <a:prstGeom prst="rect">
          <a:avLst/>
        </a:prstGeom>
        <a:noFill/>
        <a:ln w="9525" cmpd="sng">
          <a:noFill/>
        </a:ln>
      </xdr:spPr>
    </xdr:pic>
    <xdr:clientData/>
  </xdr:twoCellAnchor>
  <xdr:twoCellAnchor editAs="oneCell">
    <xdr:from>
      <xdr:col>30</xdr:col>
      <xdr:colOff>152400</xdr:colOff>
      <xdr:row>102</xdr:row>
      <xdr:rowOff>0</xdr:rowOff>
    </xdr:from>
    <xdr:to>
      <xdr:col>32</xdr:col>
      <xdr:colOff>542925</xdr:colOff>
      <xdr:row>106</xdr:row>
      <xdr:rowOff>47625</xdr:rowOff>
    </xdr:to>
    <xdr:pic>
      <xdr:nvPicPr>
        <xdr:cNvPr id="19" name="図 8"/>
        <xdr:cNvPicPr preferRelativeResize="1">
          <a:picLocks noChangeAspect="1"/>
        </xdr:cNvPicPr>
      </xdr:nvPicPr>
      <xdr:blipFill>
        <a:blip r:embed="rId3"/>
        <a:stretch>
          <a:fillRect/>
        </a:stretch>
      </xdr:blipFill>
      <xdr:spPr>
        <a:xfrm>
          <a:off x="26946225" y="78933675"/>
          <a:ext cx="1571625" cy="1200150"/>
        </a:xfrm>
        <a:prstGeom prst="rect">
          <a:avLst/>
        </a:prstGeom>
        <a:noFill/>
        <a:ln w="9525" cmpd="sng">
          <a:noFill/>
        </a:ln>
      </xdr:spPr>
    </xdr:pic>
    <xdr:clientData/>
  </xdr:twoCellAnchor>
  <xdr:twoCellAnchor editAs="oneCell">
    <xdr:from>
      <xdr:col>30</xdr:col>
      <xdr:colOff>152400</xdr:colOff>
      <xdr:row>102</xdr:row>
      <xdr:rowOff>0</xdr:rowOff>
    </xdr:from>
    <xdr:to>
      <xdr:col>32</xdr:col>
      <xdr:colOff>542925</xdr:colOff>
      <xdr:row>106</xdr:row>
      <xdr:rowOff>47625</xdr:rowOff>
    </xdr:to>
    <xdr:pic>
      <xdr:nvPicPr>
        <xdr:cNvPr id="20" name="図 8"/>
        <xdr:cNvPicPr preferRelativeResize="1">
          <a:picLocks noChangeAspect="1"/>
        </xdr:cNvPicPr>
      </xdr:nvPicPr>
      <xdr:blipFill>
        <a:blip r:embed="rId3"/>
        <a:stretch>
          <a:fillRect/>
        </a:stretch>
      </xdr:blipFill>
      <xdr:spPr>
        <a:xfrm>
          <a:off x="26946225" y="78933675"/>
          <a:ext cx="1571625" cy="1200150"/>
        </a:xfrm>
        <a:prstGeom prst="rect">
          <a:avLst/>
        </a:prstGeom>
        <a:noFill/>
        <a:ln w="9525" cmpd="sng">
          <a:noFill/>
        </a:ln>
      </xdr:spPr>
    </xdr:pic>
    <xdr:clientData/>
  </xdr:twoCellAnchor>
  <xdr:twoCellAnchor editAs="oneCell">
    <xdr:from>
      <xdr:col>30</xdr:col>
      <xdr:colOff>152400</xdr:colOff>
      <xdr:row>102</xdr:row>
      <xdr:rowOff>0</xdr:rowOff>
    </xdr:from>
    <xdr:to>
      <xdr:col>32</xdr:col>
      <xdr:colOff>542925</xdr:colOff>
      <xdr:row>106</xdr:row>
      <xdr:rowOff>47625</xdr:rowOff>
    </xdr:to>
    <xdr:pic>
      <xdr:nvPicPr>
        <xdr:cNvPr id="21" name="図 8"/>
        <xdr:cNvPicPr preferRelativeResize="1">
          <a:picLocks noChangeAspect="1"/>
        </xdr:cNvPicPr>
      </xdr:nvPicPr>
      <xdr:blipFill>
        <a:blip r:embed="rId3"/>
        <a:stretch>
          <a:fillRect/>
        </a:stretch>
      </xdr:blipFill>
      <xdr:spPr>
        <a:xfrm>
          <a:off x="26946225" y="78933675"/>
          <a:ext cx="1571625" cy="1200150"/>
        </a:xfrm>
        <a:prstGeom prst="rect">
          <a:avLst/>
        </a:prstGeom>
        <a:noFill/>
        <a:ln w="9525" cmpd="sng">
          <a:noFill/>
        </a:ln>
      </xdr:spPr>
    </xdr:pic>
    <xdr:clientData/>
  </xdr:twoCellAnchor>
  <xdr:twoCellAnchor editAs="oneCell">
    <xdr:from>
      <xdr:col>30</xdr:col>
      <xdr:colOff>152400</xdr:colOff>
      <xdr:row>102</xdr:row>
      <xdr:rowOff>0</xdr:rowOff>
    </xdr:from>
    <xdr:to>
      <xdr:col>32</xdr:col>
      <xdr:colOff>542925</xdr:colOff>
      <xdr:row>106</xdr:row>
      <xdr:rowOff>47625</xdr:rowOff>
    </xdr:to>
    <xdr:pic>
      <xdr:nvPicPr>
        <xdr:cNvPr id="22" name="図 8"/>
        <xdr:cNvPicPr preferRelativeResize="1">
          <a:picLocks noChangeAspect="1"/>
        </xdr:cNvPicPr>
      </xdr:nvPicPr>
      <xdr:blipFill>
        <a:blip r:embed="rId3"/>
        <a:stretch>
          <a:fillRect/>
        </a:stretch>
      </xdr:blipFill>
      <xdr:spPr>
        <a:xfrm>
          <a:off x="26946225" y="78933675"/>
          <a:ext cx="1571625" cy="1200150"/>
        </a:xfrm>
        <a:prstGeom prst="rect">
          <a:avLst/>
        </a:prstGeom>
        <a:noFill/>
        <a:ln w="9525" cmpd="sng">
          <a:noFill/>
        </a:ln>
      </xdr:spPr>
    </xdr:pic>
    <xdr:clientData/>
  </xdr:twoCellAnchor>
  <xdr:twoCellAnchor editAs="oneCell">
    <xdr:from>
      <xdr:col>30</xdr:col>
      <xdr:colOff>152400</xdr:colOff>
      <xdr:row>102</xdr:row>
      <xdr:rowOff>0</xdr:rowOff>
    </xdr:from>
    <xdr:to>
      <xdr:col>32</xdr:col>
      <xdr:colOff>542925</xdr:colOff>
      <xdr:row>106</xdr:row>
      <xdr:rowOff>47625</xdr:rowOff>
    </xdr:to>
    <xdr:pic>
      <xdr:nvPicPr>
        <xdr:cNvPr id="23" name="図 8"/>
        <xdr:cNvPicPr preferRelativeResize="1">
          <a:picLocks noChangeAspect="1"/>
        </xdr:cNvPicPr>
      </xdr:nvPicPr>
      <xdr:blipFill>
        <a:blip r:embed="rId3"/>
        <a:stretch>
          <a:fillRect/>
        </a:stretch>
      </xdr:blipFill>
      <xdr:spPr>
        <a:xfrm>
          <a:off x="26946225" y="78933675"/>
          <a:ext cx="1571625" cy="1200150"/>
        </a:xfrm>
        <a:prstGeom prst="rect">
          <a:avLst/>
        </a:prstGeom>
        <a:noFill/>
        <a:ln w="9525" cmpd="sng">
          <a:noFill/>
        </a:ln>
      </xdr:spPr>
    </xdr:pic>
    <xdr:clientData/>
  </xdr:twoCellAnchor>
  <xdr:twoCellAnchor>
    <xdr:from>
      <xdr:col>6</xdr:col>
      <xdr:colOff>657225</xdr:colOff>
      <xdr:row>28</xdr:row>
      <xdr:rowOff>0</xdr:rowOff>
    </xdr:from>
    <xdr:to>
      <xdr:col>7</xdr:col>
      <xdr:colOff>628650</xdr:colOff>
      <xdr:row>28</xdr:row>
      <xdr:rowOff>819150</xdr:rowOff>
    </xdr:to>
    <xdr:sp>
      <xdr:nvSpPr>
        <xdr:cNvPr id="24" name="直線コネクタ 5"/>
        <xdr:cNvSpPr>
          <a:spLocks/>
        </xdr:cNvSpPr>
      </xdr:nvSpPr>
      <xdr:spPr>
        <a:xfrm flipH="1">
          <a:off x="7715250" y="11353800"/>
          <a:ext cx="647700" cy="8191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28</xdr:row>
      <xdr:rowOff>0</xdr:rowOff>
    </xdr:from>
    <xdr:to>
      <xdr:col>9</xdr:col>
      <xdr:colOff>657225</xdr:colOff>
      <xdr:row>28</xdr:row>
      <xdr:rowOff>819150</xdr:rowOff>
    </xdr:to>
    <xdr:sp>
      <xdr:nvSpPr>
        <xdr:cNvPr id="25" name="直線コネクタ 27"/>
        <xdr:cNvSpPr>
          <a:spLocks/>
        </xdr:cNvSpPr>
      </xdr:nvSpPr>
      <xdr:spPr>
        <a:xfrm flipH="1">
          <a:off x="9086850" y="11353800"/>
          <a:ext cx="657225" cy="8191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124</xdr:row>
      <xdr:rowOff>0</xdr:rowOff>
    </xdr:from>
    <xdr:to>
      <xdr:col>9</xdr:col>
      <xdr:colOff>657225</xdr:colOff>
      <xdr:row>124</xdr:row>
      <xdr:rowOff>828675</xdr:rowOff>
    </xdr:to>
    <xdr:sp>
      <xdr:nvSpPr>
        <xdr:cNvPr id="26" name="直線コネクタ 29"/>
        <xdr:cNvSpPr>
          <a:spLocks/>
        </xdr:cNvSpPr>
      </xdr:nvSpPr>
      <xdr:spPr>
        <a:xfrm flipH="1">
          <a:off x="9086850" y="94716600"/>
          <a:ext cx="65722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124</xdr:row>
      <xdr:rowOff>0</xdr:rowOff>
    </xdr:from>
    <xdr:to>
      <xdr:col>7</xdr:col>
      <xdr:colOff>657225</xdr:colOff>
      <xdr:row>124</xdr:row>
      <xdr:rowOff>828675</xdr:rowOff>
    </xdr:to>
    <xdr:sp>
      <xdr:nvSpPr>
        <xdr:cNvPr id="27" name="直線コネクタ 30"/>
        <xdr:cNvSpPr>
          <a:spLocks/>
        </xdr:cNvSpPr>
      </xdr:nvSpPr>
      <xdr:spPr>
        <a:xfrm flipH="1">
          <a:off x="7734300" y="94716600"/>
          <a:ext cx="65722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108</xdr:row>
      <xdr:rowOff>0</xdr:rowOff>
    </xdr:from>
    <xdr:to>
      <xdr:col>7</xdr:col>
      <xdr:colOff>657225</xdr:colOff>
      <xdr:row>108</xdr:row>
      <xdr:rowOff>828675</xdr:rowOff>
    </xdr:to>
    <xdr:sp>
      <xdr:nvSpPr>
        <xdr:cNvPr id="28" name="直線コネクタ 31"/>
        <xdr:cNvSpPr>
          <a:spLocks/>
        </xdr:cNvSpPr>
      </xdr:nvSpPr>
      <xdr:spPr>
        <a:xfrm flipH="1">
          <a:off x="7734300" y="80819625"/>
          <a:ext cx="65722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108</xdr:row>
      <xdr:rowOff>0</xdr:rowOff>
    </xdr:from>
    <xdr:to>
      <xdr:col>9</xdr:col>
      <xdr:colOff>657225</xdr:colOff>
      <xdr:row>108</xdr:row>
      <xdr:rowOff>828675</xdr:rowOff>
    </xdr:to>
    <xdr:sp>
      <xdr:nvSpPr>
        <xdr:cNvPr id="29" name="直線コネクタ 32"/>
        <xdr:cNvSpPr>
          <a:spLocks/>
        </xdr:cNvSpPr>
      </xdr:nvSpPr>
      <xdr:spPr>
        <a:xfrm flipH="1">
          <a:off x="9086850" y="80819625"/>
          <a:ext cx="65722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92</xdr:row>
      <xdr:rowOff>0</xdr:rowOff>
    </xdr:from>
    <xdr:to>
      <xdr:col>7</xdr:col>
      <xdr:colOff>657225</xdr:colOff>
      <xdr:row>92</xdr:row>
      <xdr:rowOff>819150</xdr:rowOff>
    </xdr:to>
    <xdr:sp>
      <xdr:nvSpPr>
        <xdr:cNvPr id="30" name="直線コネクタ 33"/>
        <xdr:cNvSpPr>
          <a:spLocks/>
        </xdr:cNvSpPr>
      </xdr:nvSpPr>
      <xdr:spPr>
        <a:xfrm flipH="1">
          <a:off x="7734300" y="66932175"/>
          <a:ext cx="657225" cy="8191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92</xdr:row>
      <xdr:rowOff>0</xdr:rowOff>
    </xdr:from>
    <xdr:to>
      <xdr:col>9</xdr:col>
      <xdr:colOff>657225</xdr:colOff>
      <xdr:row>92</xdr:row>
      <xdr:rowOff>819150</xdr:rowOff>
    </xdr:to>
    <xdr:sp>
      <xdr:nvSpPr>
        <xdr:cNvPr id="31" name="直線コネクタ 34"/>
        <xdr:cNvSpPr>
          <a:spLocks/>
        </xdr:cNvSpPr>
      </xdr:nvSpPr>
      <xdr:spPr>
        <a:xfrm flipH="1">
          <a:off x="9086850" y="66932175"/>
          <a:ext cx="657225" cy="8191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76</xdr:row>
      <xdr:rowOff>0</xdr:rowOff>
    </xdr:from>
    <xdr:to>
      <xdr:col>7</xdr:col>
      <xdr:colOff>657225</xdr:colOff>
      <xdr:row>76</xdr:row>
      <xdr:rowOff>819150</xdr:rowOff>
    </xdr:to>
    <xdr:sp>
      <xdr:nvSpPr>
        <xdr:cNvPr id="32" name="直線コネクタ 35"/>
        <xdr:cNvSpPr>
          <a:spLocks/>
        </xdr:cNvSpPr>
      </xdr:nvSpPr>
      <xdr:spPr>
        <a:xfrm flipH="1">
          <a:off x="7734300" y="53035200"/>
          <a:ext cx="657225" cy="8191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76</xdr:row>
      <xdr:rowOff>0</xdr:rowOff>
    </xdr:from>
    <xdr:to>
      <xdr:col>9</xdr:col>
      <xdr:colOff>657225</xdr:colOff>
      <xdr:row>76</xdr:row>
      <xdr:rowOff>819150</xdr:rowOff>
    </xdr:to>
    <xdr:sp>
      <xdr:nvSpPr>
        <xdr:cNvPr id="33" name="直線コネクタ 36"/>
        <xdr:cNvSpPr>
          <a:spLocks/>
        </xdr:cNvSpPr>
      </xdr:nvSpPr>
      <xdr:spPr>
        <a:xfrm flipH="1">
          <a:off x="9086850" y="53035200"/>
          <a:ext cx="657225" cy="8191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60</xdr:row>
      <xdr:rowOff>0</xdr:rowOff>
    </xdr:from>
    <xdr:to>
      <xdr:col>7</xdr:col>
      <xdr:colOff>657225</xdr:colOff>
      <xdr:row>60</xdr:row>
      <xdr:rowOff>819150</xdr:rowOff>
    </xdr:to>
    <xdr:sp>
      <xdr:nvSpPr>
        <xdr:cNvPr id="34" name="直線コネクタ 37"/>
        <xdr:cNvSpPr>
          <a:spLocks/>
        </xdr:cNvSpPr>
      </xdr:nvSpPr>
      <xdr:spPr>
        <a:xfrm flipH="1">
          <a:off x="7734300" y="39147750"/>
          <a:ext cx="657225" cy="8191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60</xdr:row>
      <xdr:rowOff>0</xdr:rowOff>
    </xdr:from>
    <xdr:to>
      <xdr:col>9</xdr:col>
      <xdr:colOff>657225</xdr:colOff>
      <xdr:row>60</xdr:row>
      <xdr:rowOff>819150</xdr:rowOff>
    </xdr:to>
    <xdr:sp>
      <xdr:nvSpPr>
        <xdr:cNvPr id="35" name="直線コネクタ 38"/>
        <xdr:cNvSpPr>
          <a:spLocks/>
        </xdr:cNvSpPr>
      </xdr:nvSpPr>
      <xdr:spPr>
        <a:xfrm flipH="1">
          <a:off x="9086850" y="39147750"/>
          <a:ext cx="657225" cy="8191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44</xdr:row>
      <xdr:rowOff>0</xdr:rowOff>
    </xdr:from>
    <xdr:to>
      <xdr:col>7</xdr:col>
      <xdr:colOff>657225</xdr:colOff>
      <xdr:row>44</xdr:row>
      <xdr:rowOff>819150</xdr:rowOff>
    </xdr:to>
    <xdr:sp>
      <xdr:nvSpPr>
        <xdr:cNvPr id="36" name="直線コネクタ 39"/>
        <xdr:cNvSpPr>
          <a:spLocks/>
        </xdr:cNvSpPr>
      </xdr:nvSpPr>
      <xdr:spPr>
        <a:xfrm flipH="1">
          <a:off x="7734300" y="25250775"/>
          <a:ext cx="657225" cy="8191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44</xdr:row>
      <xdr:rowOff>0</xdr:rowOff>
    </xdr:from>
    <xdr:to>
      <xdr:col>9</xdr:col>
      <xdr:colOff>657225</xdr:colOff>
      <xdr:row>44</xdr:row>
      <xdr:rowOff>819150</xdr:rowOff>
    </xdr:to>
    <xdr:sp>
      <xdr:nvSpPr>
        <xdr:cNvPr id="37" name="直線コネクタ 40"/>
        <xdr:cNvSpPr>
          <a:spLocks/>
        </xdr:cNvSpPr>
      </xdr:nvSpPr>
      <xdr:spPr>
        <a:xfrm flipH="1">
          <a:off x="9086850" y="25250775"/>
          <a:ext cx="657225" cy="8191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666750</xdr:colOff>
      <xdr:row>32</xdr:row>
      <xdr:rowOff>0</xdr:rowOff>
    </xdr:from>
    <xdr:to>
      <xdr:col>7</xdr:col>
      <xdr:colOff>657225</xdr:colOff>
      <xdr:row>33</xdr:row>
      <xdr:rowOff>0</xdr:rowOff>
    </xdr:to>
    <xdr:sp>
      <xdr:nvSpPr>
        <xdr:cNvPr id="38" name="直線コネクタ 42"/>
        <xdr:cNvSpPr>
          <a:spLocks/>
        </xdr:cNvSpPr>
      </xdr:nvSpPr>
      <xdr:spPr>
        <a:xfrm flipH="1">
          <a:off x="7724775" y="1592580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32</xdr:row>
      <xdr:rowOff>0</xdr:rowOff>
    </xdr:from>
    <xdr:to>
      <xdr:col>9</xdr:col>
      <xdr:colOff>666750</xdr:colOff>
      <xdr:row>33</xdr:row>
      <xdr:rowOff>0</xdr:rowOff>
    </xdr:to>
    <xdr:sp>
      <xdr:nvSpPr>
        <xdr:cNvPr id="39" name="直線コネクタ 44"/>
        <xdr:cNvSpPr>
          <a:spLocks/>
        </xdr:cNvSpPr>
      </xdr:nvSpPr>
      <xdr:spPr>
        <a:xfrm flipH="1">
          <a:off x="9086850" y="1592580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33</xdr:row>
      <xdr:rowOff>0</xdr:rowOff>
    </xdr:from>
    <xdr:to>
      <xdr:col>7</xdr:col>
      <xdr:colOff>666750</xdr:colOff>
      <xdr:row>34</xdr:row>
      <xdr:rowOff>0</xdr:rowOff>
    </xdr:to>
    <xdr:sp>
      <xdr:nvSpPr>
        <xdr:cNvPr id="40" name="直線コネクタ 45"/>
        <xdr:cNvSpPr>
          <a:spLocks/>
        </xdr:cNvSpPr>
      </xdr:nvSpPr>
      <xdr:spPr>
        <a:xfrm flipH="1">
          <a:off x="7734300" y="171640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33</xdr:row>
      <xdr:rowOff>0</xdr:rowOff>
    </xdr:from>
    <xdr:to>
      <xdr:col>9</xdr:col>
      <xdr:colOff>666750</xdr:colOff>
      <xdr:row>34</xdr:row>
      <xdr:rowOff>0</xdr:rowOff>
    </xdr:to>
    <xdr:sp>
      <xdr:nvSpPr>
        <xdr:cNvPr id="41" name="直線コネクタ 46"/>
        <xdr:cNvSpPr>
          <a:spLocks/>
        </xdr:cNvSpPr>
      </xdr:nvSpPr>
      <xdr:spPr>
        <a:xfrm flipH="1">
          <a:off x="9086850" y="171640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48</xdr:row>
      <xdr:rowOff>0</xdr:rowOff>
    </xdr:from>
    <xdr:to>
      <xdr:col>7</xdr:col>
      <xdr:colOff>666750</xdr:colOff>
      <xdr:row>49</xdr:row>
      <xdr:rowOff>0</xdr:rowOff>
    </xdr:to>
    <xdr:sp>
      <xdr:nvSpPr>
        <xdr:cNvPr id="42" name="直線コネクタ 47"/>
        <xdr:cNvSpPr>
          <a:spLocks/>
        </xdr:cNvSpPr>
      </xdr:nvSpPr>
      <xdr:spPr>
        <a:xfrm flipH="1">
          <a:off x="7734300" y="2982277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48</xdr:row>
      <xdr:rowOff>0</xdr:rowOff>
    </xdr:from>
    <xdr:to>
      <xdr:col>9</xdr:col>
      <xdr:colOff>666750</xdr:colOff>
      <xdr:row>49</xdr:row>
      <xdr:rowOff>0</xdr:rowOff>
    </xdr:to>
    <xdr:sp>
      <xdr:nvSpPr>
        <xdr:cNvPr id="43" name="直線コネクタ 48"/>
        <xdr:cNvSpPr>
          <a:spLocks/>
        </xdr:cNvSpPr>
      </xdr:nvSpPr>
      <xdr:spPr>
        <a:xfrm flipH="1">
          <a:off x="9086850" y="2982277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49</xdr:row>
      <xdr:rowOff>0</xdr:rowOff>
    </xdr:from>
    <xdr:to>
      <xdr:col>7</xdr:col>
      <xdr:colOff>666750</xdr:colOff>
      <xdr:row>50</xdr:row>
      <xdr:rowOff>0</xdr:rowOff>
    </xdr:to>
    <xdr:sp>
      <xdr:nvSpPr>
        <xdr:cNvPr id="44" name="直線コネクタ 49"/>
        <xdr:cNvSpPr>
          <a:spLocks/>
        </xdr:cNvSpPr>
      </xdr:nvSpPr>
      <xdr:spPr>
        <a:xfrm flipH="1">
          <a:off x="7734300" y="3106102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49</xdr:row>
      <xdr:rowOff>0</xdr:rowOff>
    </xdr:from>
    <xdr:to>
      <xdr:col>9</xdr:col>
      <xdr:colOff>666750</xdr:colOff>
      <xdr:row>50</xdr:row>
      <xdr:rowOff>0</xdr:rowOff>
    </xdr:to>
    <xdr:sp>
      <xdr:nvSpPr>
        <xdr:cNvPr id="45" name="直線コネクタ 50"/>
        <xdr:cNvSpPr>
          <a:spLocks/>
        </xdr:cNvSpPr>
      </xdr:nvSpPr>
      <xdr:spPr>
        <a:xfrm flipH="1">
          <a:off x="9086850" y="3106102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64</xdr:row>
      <xdr:rowOff>0</xdr:rowOff>
    </xdr:from>
    <xdr:to>
      <xdr:col>7</xdr:col>
      <xdr:colOff>666750</xdr:colOff>
      <xdr:row>65</xdr:row>
      <xdr:rowOff>0</xdr:rowOff>
    </xdr:to>
    <xdr:sp>
      <xdr:nvSpPr>
        <xdr:cNvPr id="46" name="直線コネクタ 51"/>
        <xdr:cNvSpPr>
          <a:spLocks/>
        </xdr:cNvSpPr>
      </xdr:nvSpPr>
      <xdr:spPr>
        <a:xfrm flipH="1">
          <a:off x="7734300" y="437197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65</xdr:row>
      <xdr:rowOff>0</xdr:rowOff>
    </xdr:from>
    <xdr:to>
      <xdr:col>7</xdr:col>
      <xdr:colOff>666750</xdr:colOff>
      <xdr:row>66</xdr:row>
      <xdr:rowOff>0</xdr:rowOff>
    </xdr:to>
    <xdr:sp>
      <xdr:nvSpPr>
        <xdr:cNvPr id="47" name="直線コネクタ 52"/>
        <xdr:cNvSpPr>
          <a:spLocks/>
        </xdr:cNvSpPr>
      </xdr:nvSpPr>
      <xdr:spPr>
        <a:xfrm flipH="1">
          <a:off x="7734300" y="4495800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64</xdr:row>
      <xdr:rowOff>0</xdr:rowOff>
    </xdr:from>
    <xdr:to>
      <xdr:col>9</xdr:col>
      <xdr:colOff>666750</xdr:colOff>
      <xdr:row>65</xdr:row>
      <xdr:rowOff>0</xdr:rowOff>
    </xdr:to>
    <xdr:sp>
      <xdr:nvSpPr>
        <xdr:cNvPr id="48" name="直線コネクタ 53"/>
        <xdr:cNvSpPr>
          <a:spLocks/>
        </xdr:cNvSpPr>
      </xdr:nvSpPr>
      <xdr:spPr>
        <a:xfrm flipH="1">
          <a:off x="9086850" y="437197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65</xdr:row>
      <xdr:rowOff>0</xdr:rowOff>
    </xdr:from>
    <xdr:to>
      <xdr:col>9</xdr:col>
      <xdr:colOff>666750</xdr:colOff>
      <xdr:row>66</xdr:row>
      <xdr:rowOff>0</xdr:rowOff>
    </xdr:to>
    <xdr:sp>
      <xdr:nvSpPr>
        <xdr:cNvPr id="49" name="直線コネクタ 55"/>
        <xdr:cNvSpPr>
          <a:spLocks/>
        </xdr:cNvSpPr>
      </xdr:nvSpPr>
      <xdr:spPr>
        <a:xfrm flipH="1">
          <a:off x="9086850" y="4495800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80</xdr:row>
      <xdr:rowOff>0</xdr:rowOff>
    </xdr:from>
    <xdr:to>
      <xdr:col>7</xdr:col>
      <xdr:colOff>666750</xdr:colOff>
      <xdr:row>81</xdr:row>
      <xdr:rowOff>0</xdr:rowOff>
    </xdr:to>
    <xdr:sp>
      <xdr:nvSpPr>
        <xdr:cNvPr id="50" name="直線コネクタ 56"/>
        <xdr:cNvSpPr>
          <a:spLocks/>
        </xdr:cNvSpPr>
      </xdr:nvSpPr>
      <xdr:spPr>
        <a:xfrm flipH="1">
          <a:off x="7734300" y="5760720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81</xdr:row>
      <xdr:rowOff>0</xdr:rowOff>
    </xdr:from>
    <xdr:to>
      <xdr:col>7</xdr:col>
      <xdr:colOff>666750</xdr:colOff>
      <xdr:row>82</xdr:row>
      <xdr:rowOff>0</xdr:rowOff>
    </xdr:to>
    <xdr:sp>
      <xdr:nvSpPr>
        <xdr:cNvPr id="51" name="直線コネクタ 57"/>
        <xdr:cNvSpPr>
          <a:spLocks/>
        </xdr:cNvSpPr>
      </xdr:nvSpPr>
      <xdr:spPr>
        <a:xfrm flipH="1">
          <a:off x="7734300" y="588454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80</xdr:row>
      <xdr:rowOff>0</xdr:rowOff>
    </xdr:from>
    <xdr:to>
      <xdr:col>9</xdr:col>
      <xdr:colOff>666750</xdr:colOff>
      <xdr:row>81</xdr:row>
      <xdr:rowOff>0</xdr:rowOff>
    </xdr:to>
    <xdr:sp>
      <xdr:nvSpPr>
        <xdr:cNvPr id="52" name="直線コネクタ 58"/>
        <xdr:cNvSpPr>
          <a:spLocks/>
        </xdr:cNvSpPr>
      </xdr:nvSpPr>
      <xdr:spPr>
        <a:xfrm flipH="1">
          <a:off x="9086850" y="5760720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81</xdr:row>
      <xdr:rowOff>0</xdr:rowOff>
    </xdr:from>
    <xdr:to>
      <xdr:col>9</xdr:col>
      <xdr:colOff>666750</xdr:colOff>
      <xdr:row>82</xdr:row>
      <xdr:rowOff>0</xdr:rowOff>
    </xdr:to>
    <xdr:sp>
      <xdr:nvSpPr>
        <xdr:cNvPr id="53" name="直線コネクタ 59"/>
        <xdr:cNvSpPr>
          <a:spLocks/>
        </xdr:cNvSpPr>
      </xdr:nvSpPr>
      <xdr:spPr>
        <a:xfrm flipH="1">
          <a:off x="9086850" y="588454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96</xdr:row>
      <xdr:rowOff>0</xdr:rowOff>
    </xdr:from>
    <xdr:to>
      <xdr:col>7</xdr:col>
      <xdr:colOff>666750</xdr:colOff>
      <xdr:row>97</xdr:row>
      <xdr:rowOff>0</xdr:rowOff>
    </xdr:to>
    <xdr:sp>
      <xdr:nvSpPr>
        <xdr:cNvPr id="54" name="直線コネクタ 60"/>
        <xdr:cNvSpPr>
          <a:spLocks/>
        </xdr:cNvSpPr>
      </xdr:nvSpPr>
      <xdr:spPr>
        <a:xfrm flipH="1">
          <a:off x="7734300" y="7150417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96</xdr:row>
      <xdr:rowOff>0</xdr:rowOff>
    </xdr:from>
    <xdr:to>
      <xdr:col>9</xdr:col>
      <xdr:colOff>666750</xdr:colOff>
      <xdr:row>97</xdr:row>
      <xdr:rowOff>0</xdr:rowOff>
    </xdr:to>
    <xdr:sp>
      <xdr:nvSpPr>
        <xdr:cNvPr id="55" name="直線コネクタ 61"/>
        <xdr:cNvSpPr>
          <a:spLocks/>
        </xdr:cNvSpPr>
      </xdr:nvSpPr>
      <xdr:spPr>
        <a:xfrm flipH="1">
          <a:off x="9086850" y="7150417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97</xdr:row>
      <xdr:rowOff>0</xdr:rowOff>
    </xdr:from>
    <xdr:to>
      <xdr:col>7</xdr:col>
      <xdr:colOff>666750</xdr:colOff>
      <xdr:row>98</xdr:row>
      <xdr:rowOff>0</xdr:rowOff>
    </xdr:to>
    <xdr:sp>
      <xdr:nvSpPr>
        <xdr:cNvPr id="56" name="直線コネクタ 62"/>
        <xdr:cNvSpPr>
          <a:spLocks/>
        </xdr:cNvSpPr>
      </xdr:nvSpPr>
      <xdr:spPr>
        <a:xfrm flipH="1">
          <a:off x="7734300" y="7274242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97</xdr:row>
      <xdr:rowOff>0</xdr:rowOff>
    </xdr:from>
    <xdr:to>
      <xdr:col>9</xdr:col>
      <xdr:colOff>666750</xdr:colOff>
      <xdr:row>98</xdr:row>
      <xdr:rowOff>0</xdr:rowOff>
    </xdr:to>
    <xdr:sp>
      <xdr:nvSpPr>
        <xdr:cNvPr id="57" name="直線コネクタ 63"/>
        <xdr:cNvSpPr>
          <a:spLocks/>
        </xdr:cNvSpPr>
      </xdr:nvSpPr>
      <xdr:spPr>
        <a:xfrm flipH="1">
          <a:off x="9086850" y="7274242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112</xdr:row>
      <xdr:rowOff>0</xdr:rowOff>
    </xdr:from>
    <xdr:to>
      <xdr:col>7</xdr:col>
      <xdr:colOff>666750</xdr:colOff>
      <xdr:row>113</xdr:row>
      <xdr:rowOff>0</xdr:rowOff>
    </xdr:to>
    <xdr:sp>
      <xdr:nvSpPr>
        <xdr:cNvPr id="58" name="直線コネクタ 64"/>
        <xdr:cNvSpPr>
          <a:spLocks/>
        </xdr:cNvSpPr>
      </xdr:nvSpPr>
      <xdr:spPr>
        <a:xfrm flipH="1">
          <a:off x="7734300" y="8539162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112</xdr:row>
      <xdr:rowOff>0</xdr:rowOff>
    </xdr:from>
    <xdr:to>
      <xdr:col>9</xdr:col>
      <xdr:colOff>666750</xdr:colOff>
      <xdr:row>113</xdr:row>
      <xdr:rowOff>0</xdr:rowOff>
    </xdr:to>
    <xdr:sp>
      <xdr:nvSpPr>
        <xdr:cNvPr id="59" name="直線コネクタ 65"/>
        <xdr:cNvSpPr>
          <a:spLocks/>
        </xdr:cNvSpPr>
      </xdr:nvSpPr>
      <xdr:spPr>
        <a:xfrm flipH="1">
          <a:off x="9086850" y="8539162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113</xdr:row>
      <xdr:rowOff>0</xdr:rowOff>
    </xdr:from>
    <xdr:to>
      <xdr:col>7</xdr:col>
      <xdr:colOff>666750</xdr:colOff>
      <xdr:row>114</xdr:row>
      <xdr:rowOff>0</xdr:rowOff>
    </xdr:to>
    <xdr:sp>
      <xdr:nvSpPr>
        <xdr:cNvPr id="60" name="直線コネクタ 66"/>
        <xdr:cNvSpPr>
          <a:spLocks/>
        </xdr:cNvSpPr>
      </xdr:nvSpPr>
      <xdr:spPr>
        <a:xfrm flipH="1">
          <a:off x="7734300" y="8662987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113</xdr:row>
      <xdr:rowOff>0</xdr:rowOff>
    </xdr:from>
    <xdr:to>
      <xdr:col>9</xdr:col>
      <xdr:colOff>666750</xdr:colOff>
      <xdr:row>114</xdr:row>
      <xdr:rowOff>0</xdr:rowOff>
    </xdr:to>
    <xdr:sp>
      <xdr:nvSpPr>
        <xdr:cNvPr id="61" name="直線コネクタ 68"/>
        <xdr:cNvSpPr>
          <a:spLocks/>
        </xdr:cNvSpPr>
      </xdr:nvSpPr>
      <xdr:spPr>
        <a:xfrm flipH="1">
          <a:off x="9086850" y="8662987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128</xdr:row>
      <xdr:rowOff>0</xdr:rowOff>
    </xdr:from>
    <xdr:to>
      <xdr:col>7</xdr:col>
      <xdr:colOff>666750</xdr:colOff>
      <xdr:row>129</xdr:row>
      <xdr:rowOff>0</xdr:rowOff>
    </xdr:to>
    <xdr:sp>
      <xdr:nvSpPr>
        <xdr:cNvPr id="62" name="直線コネクタ 69"/>
        <xdr:cNvSpPr>
          <a:spLocks/>
        </xdr:cNvSpPr>
      </xdr:nvSpPr>
      <xdr:spPr>
        <a:xfrm flipH="1">
          <a:off x="7734300" y="9928860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129</xdr:row>
      <xdr:rowOff>0</xdr:rowOff>
    </xdr:from>
    <xdr:to>
      <xdr:col>7</xdr:col>
      <xdr:colOff>666750</xdr:colOff>
      <xdr:row>130</xdr:row>
      <xdr:rowOff>0</xdr:rowOff>
    </xdr:to>
    <xdr:sp>
      <xdr:nvSpPr>
        <xdr:cNvPr id="63" name="直線コネクタ 70"/>
        <xdr:cNvSpPr>
          <a:spLocks/>
        </xdr:cNvSpPr>
      </xdr:nvSpPr>
      <xdr:spPr>
        <a:xfrm flipH="1">
          <a:off x="7734300" y="1005268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128</xdr:row>
      <xdr:rowOff>0</xdr:rowOff>
    </xdr:from>
    <xdr:to>
      <xdr:col>9</xdr:col>
      <xdr:colOff>666750</xdr:colOff>
      <xdr:row>129</xdr:row>
      <xdr:rowOff>0</xdr:rowOff>
    </xdr:to>
    <xdr:sp>
      <xdr:nvSpPr>
        <xdr:cNvPr id="64" name="直線コネクタ 71"/>
        <xdr:cNvSpPr>
          <a:spLocks/>
        </xdr:cNvSpPr>
      </xdr:nvSpPr>
      <xdr:spPr>
        <a:xfrm flipH="1">
          <a:off x="9086850" y="9928860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129</xdr:row>
      <xdr:rowOff>0</xdr:rowOff>
    </xdr:from>
    <xdr:to>
      <xdr:col>9</xdr:col>
      <xdr:colOff>666750</xdr:colOff>
      <xdr:row>130</xdr:row>
      <xdr:rowOff>0</xdr:rowOff>
    </xdr:to>
    <xdr:sp>
      <xdr:nvSpPr>
        <xdr:cNvPr id="65" name="直線コネクタ 72"/>
        <xdr:cNvSpPr>
          <a:spLocks/>
        </xdr:cNvSpPr>
      </xdr:nvSpPr>
      <xdr:spPr>
        <a:xfrm flipH="1">
          <a:off x="9086850" y="1005268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21</xdr:col>
      <xdr:colOff>142875</xdr:colOff>
      <xdr:row>14</xdr:row>
      <xdr:rowOff>152400</xdr:rowOff>
    </xdr:from>
    <xdr:to>
      <xdr:col>26</xdr:col>
      <xdr:colOff>342900</xdr:colOff>
      <xdr:row>19</xdr:row>
      <xdr:rowOff>9525</xdr:rowOff>
    </xdr:to>
    <xdr:sp macro="[0]!研究分担医師">
      <xdr:nvSpPr>
        <xdr:cNvPr id="66" name="ホームベース 74"/>
        <xdr:cNvSpPr>
          <a:spLocks/>
        </xdr:cNvSpPr>
      </xdr:nvSpPr>
      <xdr:spPr>
        <a:xfrm>
          <a:off x="21621750" y="6534150"/>
          <a:ext cx="3152775" cy="1714500"/>
        </a:xfrm>
        <a:prstGeom prst="homePlate">
          <a:avLst>
            <a:gd name="adj" fmla="val 26856"/>
          </a:avLst>
        </a:prstGeom>
        <a:solidFill>
          <a:srgbClr val="92D050"/>
        </a:solidFill>
        <a:ln w="12700" cmpd="sng">
          <a:solidFill>
            <a:srgbClr val="00B050"/>
          </a:solidFill>
          <a:headEnd type="none"/>
          <a:tailEnd type="none"/>
        </a:ln>
      </xdr:spPr>
      <xdr:txBody>
        <a:bodyPr vertOverflow="clip" wrap="square" anchor="ctr"/>
        <a:p>
          <a:pPr algn="ctr">
            <a:defRPr/>
          </a:pPr>
          <a:r>
            <a:rPr lang="en-US" cap="none" sz="2000" b="1" i="0" u="none" baseline="0">
              <a:solidFill>
                <a:srgbClr val="FFFFFF"/>
              </a:solidFill>
            </a:rPr>
            <a:t>研究責任医師への送付用</a:t>
          </a:r>
          <a:r>
            <a:rPr lang="en-US" cap="none" sz="2000" b="1" i="0" u="none" baseline="0">
              <a:solidFill>
                <a:srgbClr val="FFFFFF"/>
              </a:solidFill>
            </a:rPr>
            <a:t>BOOK</a:t>
          </a:r>
          <a:r>
            <a:rPr lang="en-US" cap="none" sz="2000" b="1" i="0" u="none" baseline="0">
              <a:solidFill>
                <a:srgbClr val="FFFFFF"/>
              </a:solidFill>
            </a:rPr>
            <a:t>作成</a:t>
          </a:r>
          <a:r>
            <a:rPr lang="en-US" cap="none" sz="2000" b="0" i="0" u="none" baseline="0">
              <a:solidFill>
                <a:srgbClr val="FFFFFF"/>
              </a:solidFill>
            </a:rPr>
            <a:t>
</a:t>
          </a:r>
          <a:r>
            <a:rPr lang="en-US" cap="none" sz="1800" b="0" i="0" u="none" baseline="0">
              <a:solidFill>
                <a:srgbClr val="FFFFFF"/>
              </a:solidFill>
            </a:rPr>
            <a:t>（様式</a:t>
          </a:r>
          <a:r>
            <a:rPr lang="en-US" cap="none" sz="1800" b="0" i="0" u="none" baseline="0">
              <a:solidFill>
                <a:srgbClr val="FFFFFF"/>
              </a:solidFill>
            </a:rPr>
            <a:t>A,</a:t>
          </a:r>
          <a:r>
            <a:rPr lang="en-US" cap="none" sz="1800" b="0" i="0" u="none" baseline="0">
              <a:solidFill>
                <a:srgbClr val="FFFFFF"/>
              </a:solidFill>
            </a:rPr>
            <a:t>様式</a:t>
          </a:r>
          <a:r>
            <a:rPr lang="en-US" cap="none" sz="1800" b="0" i="0" u="none" baseline="0">
              <a:solidFill>
                <a:srgbClr val="FFFFFF"/>
              </a:solidFill>
            </a:rPr>
            <a:t>B,</a:t>
          </a:r>
          <a:r>
            <a:rPr lang="en-US" cap="none" sz="1800" b="0" i="0" u="none" baseline="0">
              <a:solidFill>
                <a:srgbClr val="FFFFFF"/>
              </a:solidFill>
            </a:rPr>
            <a:t>様式</a:t>
          </a:r>
          <a:r>
            <a:rPr lang="en-US" cap="none" sz="1800" b="0" i="0" u="none" baseline="0">
              <a:solidFill>
                <a:srgbClr val="FFFFFF"/>
              </a:solidFill>
            </a:rPr>
            <a:t>D</a:t>
          </a:r>
          <a:r>
            <a:rPr lang="en-US" cap="none" sz="1800" b="0" i="0" u="none" baseline="0">
              <a:solidFill>
                <a:srgbClr val="FFFFFF"/>
              </a:solidFill>
            </a:rPr>
            <a:t>）</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1323975</xdr:colOff>
      <xdr:row>1</xdr:row>
      <xdr:rowOff>0</xdr:rowOff>
    </xdr:from>
    <xdr:ext cx="180975" cy="266700"/>
    <xdr:sp fLocksText="0">
      <xdr:nvSpPr>
        <xdr:cNvPr id="1" name="テキスト ボックス 1"/>
        <xdr:cNvSpPr txBox="1">
          <a:spLocks noChangeArrowheads="1"/>
        </xdr:cNvSpPr>
      </xdr:nvSpPr>
      <xdr:spPr>
        <a:xfrm>
          <a:off x="24003000" y="2381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13</xdr:col>
      <xdr:colOff>447675</xdr:colOff>
      <xdr:row>1</xdr:row>
      <xdr:rowOff>257175</xdr:rowOff>
    </xdr:from>
    <xdr:to>
      <xdr:col>18</xdr:col>
      <xdr:colOff>819150</xdr:colOff>
      <xdr:row>8</xdr:row>
      <xdr:rowOff>76200</xdr:rowOff>
    </xdr:to>
    <xdr:sp>
      <xdr:nvSpPr>
        <xdr:cNvPr id="2" name="正方形/長方形 2"/>
        <xdr:cNvSpPr>
          <a:spLocks/>
        </xdr:cNvSpPr>
      </xdr:nvSpPr>
      <xdr:spPr>
        <a:xfrm>
          <a:off x="24460200" y="495300"/>
          <a:ext cx="7734300" cy="2752725"/>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1800" b="1" i="0" u="none" baseline="0">
              <a:solidFill>
                <a:srgbClr val="0000FF"/>
              </a:solidFill>
            </a:rPr>
            <a:t>■作成に当たっての留意事項</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黄色（記載）と水色（プルダウンで選択）のセルについて入力してください。</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灰色の部分は自動反映されますので、記入しないでください。</a:t>
          </a:r>
          <a:r>
            <a:rPr lang="en-US" cap="none" sz="1800" b="1" i="0" u="none" baseline="0">
              <a:solidFill>
                <a:srgbClr val="FFFFFF"/>
              </a:solidFill>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2581275</xdr:colOff>
      <xdr:row>15</xdr:row>
      <xdr:rowOff>38100</xdr:rowOff>
    </xdr:from>
    <xdr:to>
      <xdr:col>1</xdr:col>
      <xdr:colOff>5438775</xdr:colOff>
      <xdr:row>18</xdr:row>
      <xdr:rowOff>247650</xdr:rowOff>
    </xdr:to>
    <xdr:sp>
      <xdr:nvSpPr>
        <xdr:cNvPr id="1" name="テキスト ボックス 1"/>
        <xdr:cNvSpPr txBox="1">
          <a:spLocks noChangeArrowheads="1"/>
        </xdr:cNvSpPr>
      </xdr:nvSpPr>
      <xdr:spPr>
        <a:xfrm>
          <a:off x="4295775" y="5457825"/>
          <a:ext cx="2857500" cy="1238250"/>
        </a:xfrm>
        <a:prstGeom prst="rect">
          <a:avLst/>
        </a:prstGeom>
        <a:solidFill>
          <a:srgbClr val="FFC000"/>
        </a:solidFill>
        <a:ln w="9525" cmpd="sng">
          <a:solidFill>
            <a:srgbClr val="BCBCBC"/>
          </a:solidFill>
          <a:headEnd type="none"/>
          <a:tailEnd type="none"/>
        </a:ln>
      </xdr:spPr>
      <xdr:txBody>
        <a:bodyPr vertOverflow="clip" wrap="square"/>
        <a:p>
          <a:pPr algn="l">
            <a:defRPr/>
          </a:pPr>
          <a:r>
            <a:rPr lang="en-US" cap="none" sz="1200" b="0" i="0" u="none" baseline="0">
              <a:solidFill>
                <a:srgbClr val="000000"/>
              </a:solidFill>
            </a:rPr>
            <a:t>管理計画の入力の際に使用しますので、削除しないでください。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8">
    <tabColor theme="7" tint="0.39998000860214233"/>
    <pageSetUpPr fitToPage="1"/>
  </sheetPr>
  <dimension ref="A1:H21"/>
  <sheetViews>
    <sheetView tabSelected="1" view="pageBreakPreview" zoomScale="60" zoomScaleNormal="75" zoomScalePageLayoutView="70" workbookViewId="0" topLeftCell="A1">
      <selection activeCell="B10" sqref="B10:D10"/>
    </sheetView>
  </sheetViews>
  <sheetFormatPr defaultColWidth="15.421875" defaultRowHeight="15"/>
  <cols>
    <col min="1" max="1" width="19.140625" style="1" customWidth="1"/>
    <col min="2" max="2" width="23.7109375" style="1" customWidth="1"/>
    <col min="3" max="3" width="19.140625" style="1" customWidth="1"/>
    <col min="4" max="4" width="151.7109375" style="1" customWidth="1"/>
    <col min="5" max="5" width="25.28125" style="1" customWidth="1"/>
    <col min="6" max="6" width="28.28125" style="1" customWidth="1"/>
    <col min="7" max="7" width="30.421875" style="1" customWidth="1"/>
    <col min="8" max="8" width="107.421875" style="3" customWidth="1"/>
    <col min="9" max="16384" width="15.421875" style="3" customWidth="1"/>
  </cols>
  <sheetData>
    <row r="1" ht="19.5">
      <c r="G1" s="2" t="s">
        <v>239</v>
      </c>
    </row>
    <row r="2" spans="1:7" ht="28.5">
      <c r="A2" s="270" t="s">
        <v>0</v>
      </c>
      <c r="B2" s="270"/>
      <c r="C2" s="270"/>
      <c r="D2" s="270"/>
      <c r="E2" s="270"/>
      <c r="F2" s="270"/>
      <c r="G2" s="270"/>
    </row>
    <row r="4" spans="1:7" ht="31.5" customHeight="1">
      <c r="A4" s="271"/>
      <c r="B4" s="271"/>
      <c r="C4" s="271"/>
      <c r="D4" s="271"/>
      <c r="E4" s="271"/>
      <c r="F4" s="271"/>
      <c r="G4" s="271"/>
    </row>
    <row r="5" spans="1:7" s="4" customFormat="1" ht="22.5" customHeight="1">
      <c r="A5" s="5"/>
      <c r="B5" s="6"/>
      <c r="C5" s="6"/>
      <c r="D5" s="6"/>
      <c r="E5" s="7" t="s">
        <v>1</v>
      </c>
      <c r="F5" s="272">
        <v>45307</v>
      </c>
      <c r="G5" s="273"/>
    </row>
    <row r="6" spans="1:7" s="4" customFormat="1" ht="24.75" customHeight="1">
      <c r="A6" s="5"/>
      <c r="B6" s="6"/>
      <c r="C6" s="6"/>
      <c r="D6" s="6"/>
      <c r="E6" s="8" t="s">
        <v>2</v>
      </c>
      <c r="F6" s="274" t="s">
        <v>249</v>
      </c>
      <c r="G6" s="275"/>
    </row>
    <row r="7" spans="1:7" s="4" customFormat="1" ht="24.75" customHeight="1">
      <c r="A7" s="5"/>
      <c r="B7" s="6"/>
      <c r="C7" s="6"/>
      <c r="D7" s="6"/>
      <c r="E7" s="8" t="s">
        <v>3</v>
      </c>
      <c r="F7" s="274" t="s">
        <v>250</v>
      </c>
      <c r="G7" s="275"/>
    </row>
    <row r="8" spans="1:7" s="4" customFormat="1" ht="22.5" customHeight="1">
      <c r="A8" s="5"/>
      <c r="B8" s="5"/>
      <c r="C8" s="5"/>
      <c r="D8" s="5"/>
      <c r="E8" s="8" t="s">
        <v>4</v>
      </c>
      <c r="F8" s="274" t="s">
        <v>251</v>
      </c>
      <c r="G8" s="275"/>
    </row>
    <row r="9" spans="1:7" s="4" customFormat="1" ht="22.5" customHeight="1">
      <c r="A9" s="5"/>
      <c r="B9" s="5"/>
      <c r="C9" s="5"/>
      <c r="D9" s="5"/>
      <c r="E9" s="8" t="s">
        <v>5</v>
      </c>
      <c r="F9" s="278"/>
      <c r="G9" s="279"/>
    </row>
    <row r="10" spans="1:7" s="4" customFormat="1" ht="47.25" customHeight="1">
      <c r="A10" s="207" t="s">
        <v>153</v>
      </c>
      <c r="B10" s="280"/>
      <c r="C10" s="281"/>
      <c r="D10" s="281"/>
      <c r="E10" s="5"/>
      <c r="F10" s="5"/>
      <c r="G10" s="9"/>
    </row>
    <row r="12" spans="1:8" ht="409.5" customHeight="1">
      <c r="A12" s="266" t="s">
        <v>6</v>
      </c>
      <c r="B12" s="276" t="s">
        <v>231</v>
      </c>
      <c r="C12" s="277"/>
      <c r="D12" s="277"/>
      <c r="E12" s="277"/>
      <c r="F12" s="277"/>
      <c r="G12" s="277"/>
      <c r="H12" s="10"/>
    </row>
    <row r="13" spans="1:8" ht="50.25" customHeight="1">
      <c r="A13" s="266" t="s">
        <v>7</v>
      </c>
      <c r="B13" s="276" t="s">
        <v>232</v>
      </c>
      <c r="C13" s="277"/>
      <c r="D13" s="277"/>
      <c r="E13" s="277"/>
      <c r="F13" s="277"/>
      <c r="G13" s="277"/>
      <c r="H13" s="10"/>
    </row>
    <row r="14" spans="1:8" ht="136.5" customHeight="1">
      <c r="A14" s="266" t="s">
        <v>8</v>
      </c>
      <c r="B14" s="284" t="s">
        <v>233</v>
      </c>
      <c r="C14" s="285"/>
      <c r="D14" s="285"/>
      <c r="E14" s="285"/>
      <c r="F14" s="285"/>
      <c r="G14" s="285"/>
      <c r="H14" s="10"/>
    </row>
    <row r="15" spans="1:8" ht="174.75" customHeight="1">
      <c r="A15" s="266" t="s">
        <v>9</v>
      </c>
      <c r="B15" s="276" t="s">
        <v>234</v>
      </c>
      <c r="C15" s="277"/>
      <c r="D15" s="277"/>
      <c r="E15" s="277"/>
      <c r="F15" s="277"/>
      <c r="G15" s="277"/>
      <c r="H15" s="10"/>
    </row>
    <row r="16" spans="1:8" ht="50.25" customHeight="1">
      <c r="A16" s="266" t="s">
        <v>10</v>
      </c>
      <c r="B16" s="276" t="s">
        <v>235</v>
      </c>
      <c r="C16" s="277"/>
      <c r="D16" s="277"/>
      <c r="E16" s="277"/>
      <c r="F16" s="277"/>
      <c r="G16" s="277"/>
      <c r="H16" s="10"/>
    </row>
    <row r="17" spans="1:7" s="11" customFormat="1" ht="50.25" customHeight="1">
      <c r="A17" s="266" t="s">
        <v>11</v>
      </c>
      <c r="B17" s="276" t="s">
        <v>236</v>
      </c>
      <c r="C17" s="277"/>
      <c r="D17" s="277"/>
      <c r="E17" s="277"/>
      <c r="F17" s="277"/>
      <c r="G17" s="277"/>
    </row>
    <row r="18" spans="1:8" ht="50.25" customHeight="1">
      <c r="A18" s="266" t="s">
        <v>12</v>
      </c>
      <c r="B18" s="277" t="s">
        <v>237</v>
      </c>
      <c r="C18" s="277"/>
      <c r="D18" s="277"/>
      <c r="E18" s="277"/>
      <c r="F18" s="277"/>
      <c r="G18" s="277"/>
      <c r="H18" s="10"/>
    </row>
    <row r="19" spans="1:8" ht="75" customHeight="1">
      <c r="A19" s="266" t="s">
        <v>13</v>
      </c>
      <c r="B19" s="276" t="s">
        <v>238</v>
      </c>
      <c r="C19" s="277"/>
      <c r="D19" s="277"/>
      <c r="E19" s="277"/>
      <c r="F19" s="277"/>
      <c r="G19" s="277"/>
      <c r="H19" s="10"/>
    </row>
    <row r="20" spans="1:8" ht="18">
      <c r="A20" s="12"/>
      <c r="B20" s="13"/>
      <c r="C20" s="13"/>
      <c r="D20" s="13"/>
      <c r="E20" s="283"/>
      <c r="F20" s="283"/>
      <c r="G20" s="283"/>
      <c r="H20" s="10"/>
    </row>
    <row r="21" spans="1:8" ht="57" customHeight="1">
      <c r="A21" s="12"/>
      <c r="B21" s="282"/>
      <c r="C21" s="282"/>
      <c r="D21" s="282"/>
      <c r="E21" s="282"/>
      <c r="F21" s="282"/>
      <c r="G21" s="282"/>
      <c r="H21" s="14"/>
    </row>
  </sheetData>
  <sheetProtection sheet="1" formatCells="0" selectLockedCells="1"/>
  <mergeCells count="18">
    <mergeCell ref="F8:G8"/>
    <mergeCell ref="B21:G21"/>
    <mergeCell ref="B15:G15"/>
    <mergeCell ref="B16:G16"/>
    <mergeCell ref="B17:G17"/>
    <mergeCell ref="B18:G18"/>
    <mergeCell ref="E20:G20"/>
    <mergeCell ref="B14:G14"/>
    <mergeCell ref="A2:G2"/>
    <mergeCell ref="A4:G4"/>
    <mergeCell ref="F5:G5"/>
    <mergeCell ref="F6:G6"/>
    <mergeCell ref="F7:G7"/>
    <mergeCell ref="B19:G19"/>
    <mergeCell ref="F9:G9"/>
    <mergeCell ref="B10:D10"/>
    <mergeCell ref="B12:G12"/>
    <mergeCell ref="B13:G13"/>
  </mergeCells>
  <conditionalFormatting sqref="F5:F8">
    <cfRule type="expression" priority="4" dxfId="16" stopIfTrue="1">
      <formula>F5=""</formula>
    </cfRule>
  </conditionalFormatting>
  <conditionalFormatting sqref="B10:D10">
    <cfRule type="expression" priority="3" dxfId="16">
      <formula>$B$10=""</formula>
    </cfRule>
  </conditionalFormatting>
  <conditionalFormatting sqref="F7:G7">
    <cfRule type="expression" priority="2" dxfId="8">
      <formula>F7=""</formula>
    </cfRule>
  </conditionalFormatting>
  <conditionalFormatting sqref="F9:G9">
    <cfRule type="expression" priority="1" dxfId="8" stopIfTrue="1">
      <formula>$F$9=""</formula>
    </cfRule>
  </conditionalFormatting>
  <dataValidations count="2">
    <dataValidation type="list" allowBlank="1" showInputMessage="1" showErrorMessage="1" sqref="F7:G7">
      <formula1>"研究代表医師,研究責任医師"</formula1>
    </dataValidation>
    <dataValidation type="list" allowBlank="1" showInputMessage="1" showErrorMessage="1" sqref="F9:G9">
      <formula1>"■推奨基準,■推奨基準以外"</formula1>
    </dataValidation>
  </dataValidations>
  <printOptions horizontalCentered="1"/>
  <pageMargins left="0.7086614173228347" right="0.7086614173228347" top="0.5511811023622047" bottom="0.5511811023622047" header="0.31496062992125984" footer="0.31496062992125984"/>
  <pageSetup fitToHeight="1" fitToWidth="1" horizontalDpi="600" verticalDpi="600" orientation="landscape" paperSize="8" scale="60" r:id="rId2"/>
  <drawing r:id="rId1"/>
</worksheet>
</file>

<file path=xl/worksheets/sheet2.xml><?xml version="1.0" encoding="utf-8"?>
<worksheet xmlns="http://schemas.openxmlformats.org/spreadsheetml/2006/main" xmlns:r="http://schemas.openxmlformats.org/officeDocument/2006/relationships">
  <sheetPr codeName="Sheet3">
    <tabColor theme="7" tint="0.39998000860214233"/>
    <pageSetUpPr fitToPage="1"/>
  </sheetPr>
  <dimension ref="A1:J41"/>
  <sheetViews>
    <sheetView zoomScale="60" zoomScaleNormal="60" zoomScalePageLayoutView="0" workbookViewId="0" topLeftCell="C28">
      <selection activeCell="H37" sqref="H37"/>
    </sheetView>
  </sheetViews>
  <sheetFormatPr defaultColWidth="9.00390625" defaultRowHeight="15"/>
  <cols>
    <col min="1" max="1" width="0.2890625" style="15" hidden="1" customWidth="1"/>
    <col min="2" max="2" width="0.71875" style="15" hidden="1" customWidth="1"/>
    <col min="3" max="4" width="21.28125" style="15" customWidth="1"/>
    <col min="5" max="5" width="12.140625" style="15" customWidth="1"/>
    <col min="6" max="6" width="31.140625" style="15" customWidth="1"/>
    <col min="7" max="7" width="35.28125" style="15" customWidth="1"/>
    <col min="8" max="8" width="25.7109375" style="15" customWidth="1"/>
    <col min="9" max="9" width="84.8515625" style="15" customWidth="1"/>
    <col min="10" max="10" width="13.140625" style="15" customWidth="1"/>
    <col min="11" max="16384" width="9.00390625" style="15" customWidth="1"/>
  </cols>
  <sheetData>
    <row r="1" spans="3:10" ht="34.5">
      <c r="C1" s="290" t="s">
        <v>14</v>
      </c>
      <c r="D1" s="290"/>
      <c r="E1" s="290"/>
      <c r="F1" s="290"/>
      <c r="G1" s="290"/>
      <c r="H1" s="290"/>
      <c r="I1" s="290"/>
      <c r="J1" s="46" t="s">
        <v>240</v>
      </c>
    </row>
    <row r="3" spans="3:10" ht="36.75" customHeight="1">
      <c r="C3" s="316" t="s">
        <v>154</v>
      </c>
      <c r="D3" s="318">
        <f>IF('様式A'!B10="","",'様式A'!B10)</f>
      </c>
      <c r="E3" s="319"/>
      <c r="F3" s="319"/>
      <c r="G3" s="16"/>
      <c r="H3" s="17" t="s">
        <v>15</v>
      </c>
      <c r="I3" s="297"/>
      <c r="J3" s="298"/>
    </row>
    <row r="4" spans="3:10" ht="36.75" customHeight="1">
      <c r="C4" s="317"/>
      <c r="D4" s="320"/>
      <c r="E4" s="320"/>
      <c r="F4" s="320"/>
      <c r="G4" s="16"/>
      <c r="H4" s="17" t="s">
        <v>16</v>
      </c>
      <c r="I4" s="299" t="str">
        <f>IF('様式A'!F6="","",'様式A'!F6)</f>
        <v>JSCSF</v>
      </c>
      <c r="J4" s="300"/>
    </row>
    <row r="5" spans="3:10" ht="36.75" customHeight="1">
      <c r="C5" s="18" t="s">
        <v>17</v>
      </c>
      <c r="D5" s="19"/>
      <c r="E5" s="19"/>
      <c r="F5" s="19"/>
      <c r="G5" s="19"/>
      <c r="H5" s="17" t="s">
        <v>18</v>
      </c>
      <c r="I5" s="301" t="str">
        <f>IF('様式A'!F7="","",'様式A'!F7)</f>
        <v>研究責任医師</v>
      </c>
      <c r="J5" s="302"/>
    </row>
    <row r="6" spans="3:10" ht="36.75" customHeight="1">
      <c r="C6" s="321"/>
      <c r="D6" s="322"/>
      <c r="E6" s="322"/>
      <c r="F6" s="323"/>
      <c r="G6" s="19"/>
      <c r="H6" s="17" t="s">
        <v>19</v>
      </c>
      <c r="I6" s="301" t="str">
        <f>IF('様式A'!F8="","",'様式A'!F8)</f>
        <v>小林平大央</v>
      </c>
      <c r="J6" s="302"/>
    </row>
    <row r="7" spans="3:10" ht="36.75" customHeight="1">
      <c r="C7" s="324"/>
      <c r="D7" s="325"/>
      <c r="E7" s="325"/>
      <c r="F7" s="326"/>
      <c r="G7" s="20"/>
      <c r="H7" s="208"/>
      <c r="I7" s="329"/>
      <c r="J7" s="330"/>
    </row>
    <row r="9" spans="1:10" ht="42.75">
      <c r="A9" s="202" t="s">
        <v>141</v>
      </c>
      <c r="C9" s="327" t="s">
        <v>20</v>
      </c>
      <c r="D9" s="302"/>
      <c r="E9" s="21" t="s">
        <v>23</v>
      </c>
      <c r="F9" s="21" t="s">
        <v>24</v>
      </c>
      <c r="G9" s="327" t="s">
        <v>21</v>
      </c>
      <c r="H9" s="328"/>
      <c r="I9" s="327" t="s">
        <v>22</v>
      </c>
      <c r="J9" s="302"/>
    </row>
    <row r="10" spans="3:10" ht="53.25" customHeight="1">
      <c r="C10" s="309" t="s">
        <v>157</v>
      </c>
      <c r="D10" s="310"/>
      <c r="E10" s="295"/>
      <c r="F10" s="240"/>
      <c r="G10" s="314" t="s">
        <v>25</v>
      </c>
      <c r="H10" s="240"/>
      <c r="I10" s="241"/>
      <c r="J10" s="242"/>
    </row>
    <row r="11" spans="3:10" ht="53.25" customHeight="1">
      <c r="C11" s="310"/>
      <c r="D11" s="310"/>
      <c r="E11" s="296"/>
      <c r="F11" s="240"/>
      <c r="G11" s="315"/>
      <c r="H11" s="240"/>
      <c r="I11" s="243"/>
      <c r="J11" s="244"/>
    </row>
    <row r="12" spans="3:10" ht="53.25" customHeight="1">
      <c r="C12" s="310"/>
      <c r="D12" s="310"/>
      <c r="E12" s="296"/>
      <c r="F12" s="240"/>
      <c r="G12" s="315"/>
      <c r="H12" s="240"/>
      <c r="I12" s="243"/>
      <c r="J12" s="244"/>
    </row>
    <row r="13" spans="3:10" ht="53.25" customHeight="1">
      <c r="C13" s="310"/>
      <c r="D13" s="310"/>
      <c r="E13" s="296"/>
      <c r="F13" s="240"/>
      <c r="G13" s="315"/>
      <c r="H13" s="240"/>
      <c r="I13" s="243"/>
      <c r="J13" s="244"/>
    </row>
    <row r="14" spans="3:10" ht="53.25" customHeight="1">
      <c r="C14" s="310"/>
      <c r="D14" s="310"/>
      <c r="E14" s="296"/>
      <c r="F14" s="240"/>
      <c r="G14" s="315"/>
      <c r="H14" s="240"/>
      <c r="I14" s="245"/>
      <c r="J14" s="244"/>
    </row>
    <row r="15" spans="1:10" ht="58.5" customHeight="1">
      <c r="A15" s="288">
        <f>IF(F15="",0,1)</f>
        <v>0</v>
      </c>
      <c r="C15" s="309" t="s">
        <v>26</v>
      </c>
      <c r="D15" s="310"/>
      <c r="E15" s="295"/>
      <c r="F15" s="295"/>
      <c r="G15" s="126" t="s">
        <v>214</v>
      </c>
      <c r="H15" s="22"/>
      <c r="I15" s="307">
        <f>IF(J15="","",VLOOKUP(J15,'使用不可_選択肢'!$A$3:$B$8,2,FALSE))</f>
      </c>
      <c r="J15" s="293">
        <f>IF(F15="","",IF(H18="法32条に基づく必要な契約はない","基準1",IF(H18="法32条に基づき必要な契約は締結済み","基準1と2",IF(H18="法32条に基づき必要な契約は締結準備中","基準1と2",IF(H18="法32条に基づく必要な契約を締結する予定はない","！基準2","")))))</f>
      </c>
    </row>
    <row r="16" spans="1:10" ht="58.5" customHeight="1">
      <c r="A16" s="288"/>
      <c r="C16" s="310"/>
      <c r="D16" s="310"/>
      <c r="E16" s="296"/>
      <c r="F16" s="311"/>
      <c r="G16" s="126" t="s">
        <v>215</v>
      </c>
      <c r="H16" s="22"/>
      <c r="I16" s="308"/>
      <c r="J16" s="312"/>
    </row>
    <row r="17" spans="1:10" ht="58.5" customHeight="1">
      <c r="A17" s="289"/>
      <c r="C17" s="310"/>
      <c r="D17" s="310"/>
      <c r="E17" s="296"/>
      <c r="F17" s="311"/>
      <c r="G17" s="126" t="s">
        <v>27</v>
      </c>
      <c r="H17" s="23"/>
      <c r="I17" s="308"/>
      <c r="J17" s="312"/>
    </row>
    <row r="18" spans="1:10" ht="88.5" customHeight="1">
      <c r="A18" s="289"/>
      <c r="C18" s="310"/>
      <c r="D18" s="310"/>
      <c r="E18" s="296"/>
      <c r="F18" s="311"/>
      <c r="G18" s="126" t="s">
        <v>28</v>
      </c>
      <c r="H18" s="22"/>
      <c r="I18" s="308"/>
      <c r="J18" s="313"/>
    </row>
    <row r="19" spans="1:10" ht="58.5" customHeight="1">
      <c r="A19" s="288">
        <f>IF(F19="",A15,IF(ISNA(VLOOKUP($F19,$F$15:$GI18,4,FALSE)),1,0)+A15)</f>
        <v>0</v>
      </c>
      <c r="C19" s="310"/>
      <c r="D19" s="310"/>
      <c r="E19" s="296"/>
      <c r="F19" s="295"/>
      <c r="G19" s="126" t="s">
        <v>214</v>
      </c>
      <c r="H19" s="22"/>
      <c r="I19" s="307">
        <f>IF(J19="","",VLOOKUP(J19,'使用不可_選択肢'!$A$3:$B$8,2,FALSE))</f>
      </c>
      <c r="J19" s="293">
        <f>IF(F19="","",IF(H22="法32条に基づく必要な契約はない","基準1",IF(H22="法32条に基づき必要な契約は締結済み","基準1と2",IF(H22="法32条に基づき必要な契約は締結準備中","基準1と2",IF(H22="法32条に基づく必要な契約を締結する予定はない","！基準2","")))))</f>
      </c>
    </row>
    <row r="20" spans="1:10" ht="58.5" customHeight="1">
      <c r="A20" s="288"/>
      <c r="C20" s="310"/>
      <c r="D20" s="310"/>
      <c r="E20" s="296"/>
      <c r="F20" s="311"/>
      <c r="G20" s="126" t="s">
        <v>215</v>
      </c>
      <c r="H20" s="22"/>
      <c r="I20" s="308"/>
      <c r="J20" s="312"/>
    </row>
    <row r="21" spans="1:10" ht="58.5" customHeight="1">
      <c r="A21" s="289"/>
      <c r="C21" s="310"/>
      <c r="D21" s="310"/>
      <c r="E21" s="296"/>
      <c r="F21" s="311"/>
      <c r="G21" s="126" t="s">
        <v>27</v>
      </c>
      <c r="H21" s="23"/>
      <c r="I21" s="308"/>
      <c r="J21" s="312"/>
    </row>
    <row r="22" spans="1:10" ht="88.5" customHeight="1">
      <c r="A22" s="289"/>
      <c r="C22" s="310"/>
      <c r="D22" s="310"/>
      <c r="E22" s="296"/>
      <c r="F22" s="311"/>
      <c r="G22" s="126" t="s">
        <v>28</v>
      </c>
      <c r="H22" s="22"/>
      <c r="I22" s="308"/>
      <c r="J22" s="313"/>
    </row>
    <row r="23" spans="1:10" ht="58.5" customHeight="1">
      <c r="A23" s="288">
        <f>IF(F23="",A19,IF(ISNA(VLOOKUP($F23,$F$15:$I22,4,FALSE)),1,0)+A19)</f>
        <v>0</v>
      </c>
      <c r="C23" s="310"/>
      <c r="D23" s="310"/>
      <c r="E23" s="296"/>
      <c r="F23" s="295"/>
      <c r="G23" s="126" t="s">
        <v>214</v>
      </c>
      <c r="H23" s="22"/>
      <c r="I23" s="307">
        <f>IF(J23="","",VLOOKUP(J23,'使用不可_選択肢'!$A$3:$B$8,2,FALSE))</f>
      </c>
      <c r="J23" s="293">
        <f>IF(F23="","",IF(H26="法32条に基づく必要な契約はない","基準1",IF(H26="法32条に基づき必要な契約は締結済み","基準1と2",IF(H26="法32条に基づき必要な契約は締結準備中","基準1と2",IF(H26="法32条に基づく必要な契約を締結する予定はない","！基準2","")))))</f>
      </c>
    </row>
    <row r="24" spans="1:10" ht="58.5" customHeight="1">
      <c r="A24" s="288"/>
      <c r="C24" s="310"/>
      <c r="D24" s="310"/>
      <c r="E24" s="296"/>
      <c r="F24" s="311"/>
      <c r="G24" s="126" t="s">
        <v>215</v>
      </c>
      <c r="H24" s="22"/>
      <c r="I24" s="308"/>
      <c r="J24" s="312"/>
    </row>
    <row r="25" spans="1:10" ht="58.5" customHeight="1">
      <c r="A25" s="289"/>
      <c r="C25" s="310"/>
      <c r="D25" s="310"/>
      <c r="E25" s="296"/>
      <c r="F25" s="311"/>
      <c r="G25" s="126" t="s">
        <v>27</v>
      </c>
      <c r="H25" s="23"/>
      <c r="I25" s="308"/>
      <c r="J25" s="312"/>
    </row>
    <row r="26" spans="1:10" ht="88.5" customHeight="1">
      <c r="A26" s="289"/>
      <c r="C26" s="310"/>
      <c r="D26" s="310"/>
      <c r="E26" s="296"/>
      <c r="F26" s="311"/>
      <c r="G26" s="126" t="s">
        <v>28</v>
      </c>
      <c r="H26" s="22"/>
      <c r="I26" s="308"/>
      <c r="J26" s="313"/>
    </row>
    <row r="27" spans="1:10" ht="66" customHeight="1">
      <c r="A27" s="15">
        <f>IF(F27="",A23,IF(ISNA(VLOOKUP($F27,$F$15:$I26,4,FALSE)),1,0)+A23)</f>
        <v>0</v>
      </c>
      <c r="C27" s="309" t="s">
        <v>30</v>
      </c>
      <c r="D27" s="310"/>
      <c r="E27" s="295"/>
      <c r="F27" s="240"/>
      <c r="G27" s="126" t="s">
        <v>29</v>
      </c>
      <c r="H27" s="240"/>
      <c r="I27" s="239">
        <f>IF(J27="","",VLOOKUP(J27,基準選択肢B,2,FALSE))</f>
      </c>
      <c r="J27" s="238">
        <f>IF(F27="","","基準1")</f>
      </c>
    </row>
    <row r="28" spans="1:10" ht="66" customHeight="1">
      <c r="A28" s="15">
        <f>IF(F28="",A27,IF(ISNA(VLOOKUP($F28,$F$15:$I27,4,FALSE)),1,0)+A27)</f>
        <v>0</v>
      </c>
      <c r="C28" s="310"/>
      <c r="D28" s="310"/>
      <c r="E28" s="296"/>
      <c r="F28" s="240"/>
      <c r="G28" s="126" t="s">
        <v>29</v>
      </c>
      <c r="H28" s="240"/>
      <c r="I28" s="239">
        <f>IF(J28="","",VLOOKUP(J28,基準選択肢B,2,FALSE))</f>
      </c>
      <c r="J28" s="238">
        <f>IF(F28="","","基準1")</f>
      </c>
    </row>
    <row r="29" spans="1:10" ht="66" customHeight="1">
      <c r="A29" s="15">
        <f>IF(F29="",A28,IF(ISNA(VLOOKUP($F29,$F$15:$I28,4,FALSE)),1,0)+A28)</f>
        <v>0</v>
      </c>
      <c r="C29" s="310"/>
      <c r="D29" s="310"/>
      <c r="E29" s="296"/>
      <c r="F29" s="240"/>
      <c r="G29" s="126" t="s">
        <v>29</v>
      </c>
      <c r="H29" s="240"/>
      <c r="I29" s="239">
        <f>IF(J29="","",VLOOKUP(J29,基準選択肢B,2,FALSE))</f>
      </c>
      <c r="J29" s="238">
        <f>IF(F29="","","基準1")</f>
      </c>
    </row>
    <row r="30" spans="1:10" ht="43.5" customHeight="1">
      <c r="A30" s="286">
        <f>IF(F30="",A29,IF(ISNA(VLOOKUP($F30,$F$15:$I29,4,FALSE)),1,0)+A29)</f>
        <v>0</v>
      </c>
      <c r="C30" s="305" t="s">
        <v>155</v>
      </c>
      <c r="D30" s="306"/>
      <c r="E30" s="295"/>
      <c r="F30" s="295"/>
      <c r="G30" s="126" t="s">
        <v>31</v>
      </c>
      <c r="H30" s="240"/>
      <c r="I30" s="307">
        <f>IF(J30="","",VLOOKUP(J30,'使用不可_選択肢'!$A$3:$B$8,2,FALSE))</f>
      </c>
      <c r="J30" s="303">
        <f>IF(F30="","","基準1")</f>
      </c>
    </row>
    <row r="31" spans="1:10" ht="43.5" customHeight="1">
      <c r="A31" s="287"/>
      <c r="C31" s="306"/>
      <c r="D31" s="306"/>
      <c r="E31" s="296"/>
      <c r="F31" s="296"/>
      <c r="G31" s="126" t="s">
        <v>216</v>
      </c>
      <c r="H31" s="240"/>
      <c r="I31" s="308"/>
      <c r="J31" s="304"/>
    </row>
    <row r="32" spans="1:10" ht="43.5" customHeight="1">
      <c r="A32" s="286">
        <f>IF(F32="",A30,IF(ISNA(VLOOKUP($F32,$F$15:$I31,4,FALSE)),1,0)+A30)</f>
        <v>0</v>
      </c>
      <c r="C32" s="306"/>
      <c r="D32" s="306"/>
      <c r="E32" s="296"/>
      <c r="F32" s="295"/>
      <c r="G32" s="126" t="s">
        <v>31</v>
      </c>
      <c r="H32" s="240"/>
      <c r="I32" s="307">
        <f>IF(J32="","",VLOOKUP(J32,'使用不可_選択肢'!$A$3:$B$8,2,FALSE))</f>
      </c>
      <c r="J32" s="303">
        <f>IF(F32="","","基準1")</f>
      </c>
    </row>
    <row r="33" spans="1:10" ht="43.5" customHeight="1">
      <c r="A33" s="287"/>
      <c r="C33" s="306"/>
      <c r="D33" s="306"/>
      <c r="E33" s="296"/>
      <c r="F33" s="296"/>
      <c r="G33" s="126" t="s">
        <v>216</v>
      </c>
      <c r="H33" s="240"/>
      <c r="I33" s="308"/>
      <c r="J33" s="304"/>
    </row>
    <row r="34" spans="1:10" ht="43.5" customHeight="1">
      <c r="A34" s="286">
        <f>IF(F34="",A32,IF(ISNA(VLOOKUP($F34,$F$15:$I33,4,FALSE)),1,0)+A32)</f>
        <v>0</v>
      </c>
      <c r="C34" s="306"/>
      <c r="D34" s="306"/>
      <c r="E34" s="296"/>
      <c r="F34" s="295"/>
      <c r="G34" s="126" t="s">
        <v>31</v>
      </c>
      <c r="H34" s="240"/>
      <c r="I34" s="307">
        <f>IF(J34="","",VLOOKUP(J34,'使用不可_選択肢'!$A$3:$B$8,2,FALSE))</f>
      </c>
      <c r="J34" s="303">
        <f>IF(F34="","","基準1")</f>
      </c>
    </row>
    <row r="35" spans="1:10" ht="43.5" customHeight="1">
      <c r="A35" s="287"/>
      <c r="C35" s="306"/>
      <c r="D35" s="306"/>
      <c r="E35" s="296"/>
      <c r="F35" s="296"/>
      <c r="G35" s="126" t="s">
        <v>216</v>
      </c>
      <c r="H35" s="240"/>
      <c r="I35" s="308"/>
      <c r="J35" s="304"/>
    </row>
    <row r="36" spans="1:10" ht="51" customHeight="1">
      <c r="A36" s="286">
        <f>IF(F36="",A34,IF(ISNA(VLOOKUP($F36,$F$15:$I35,4,FALSE)),1,0)+A34)</f>
        <v>0</v>
      </c>
      <c r="C36" s="305" t="s">
        <v>213</v>
      </c>
      <c r="D36" s="306"/>
      <c r="E36" s="295"/>
      <c r="F36" s="295"/>
      <c r="G36" s="126" t="s">
        <v>217</v>
      </c>
      <c r="H36" s="240"/>
      <c r="I36" s="291">
        <f>IF(J36="","",VLOOKUP(J36,'使用不可_選択肢'!$A$3:$B$8,2,FALSE))</f>
      </c>
      <c r="J36" s="293">
        <f>IF(F36="","",IF(H37="データ管理又は統計・解析のみ関与あり","基準1と8",IF(H37="無し","基準1と8",IF(H37="データ管理又は統計・解析以外に関与あり","基準8を満たさない",""))))</f>
      </c>
    </row>
    <row r="37" spans="1:10" ht="86.25" customHeight="1">
      <c r="A37" s="287"/>
      <c r="C37" s="306"/>
      <c r="D37" s="306"/>
      <c r="E37" s="296"/>
      <c r="F37" s="296"/>
      <c r="G37" s="126" t="s">
        <v>218</v>
      </c>
      <c r="H37" s="240"/>
      <c r="I37" s="292"/>
      <c r="J37" s="294"/>
    </row>
    <row r="38" spans="1:10" ht="51" customHeight="1">
      <c r="A38" s="286">
        <f>IF(F38="",A36,IF(ISNA(VLOOKUP($F38,$F$15:$I37,4,FALSE)),1,0)+A36)</f>
        <v>0</v>
      </c>
      <c r="C38" s="306"/>
      <c r="D38" s="306"/>
      <c r="E38" s="296"/>
      <c r="F38" s="295"/>
      <c r="G38" s="126" t="s">
        <v>217</v>
      </c>
      <c r="H38" s="240"/>
      <c r="I38" s="291">
        <f>IF(J38="","",VLOOKUP(J38,'使用不可_選択肢'!$A$3:$B$8,2,FALSE))</f>
      </c>
      <c r="J38" s="293">
        <f>IF(F38="","",IF(H39="データ管理又は統計・解析のみ関与あり","基準1と8",IF(H39="無し","基準1と8",IF(H39="データ管理又は統計・解析以外に関与あり","基準8を満たさない",""))))</f>
      </c>
    </row>
    <row r="39" spans="1:10" ht="86.25" customHeight="1">
      <c r="A39" s="287"/>
      <c r="C39" s="306"/>
      <c r="D39" s="306"/>
      <c r="E39" s="296"/>
      <c r="F39" s="296"/>
      <c r="G39" s="126" t="s">
        <v>218</v>
      </c>
      <c r="H39" s="240"/>
      <c r="I39" s="292"/>
      <c r="J39" s="294"/>
    </row>
    <row r="40" spans="1:10" ht="51" customHeight="1">
      <c r="A40" s="286">
        <f>IF(F40="",A38,IF(ISNA(VLOOKUP($F40,$F$15:$I39,4,FALSE)),1,0)+A38)</f>
        <v>0</v>
      </c>
      <c r="C40" s="306"/>
      <c r="D40" s="306"/>
      <c r="E40" s="296"/>
      <c r="F40" s="295"/>
      <c r="G40" s="126" t="s">
        <v>217</v>
      </c>
      <c r="H40" s="240"/>
      <c r="I40" s="291">
        <f>IF(J40="","",VLOOKUP(J40,'使用不可_選択肢'!$A$3:$B$8,2,FALSE))</f>
      </c>
      <c r="J40" s="293">
        <f>IF(F40="","",IF(H41="データ管理又は統計・解析のみ関与あり","基準1と8",IF(H41="無し","基準1と8",IF(H41="データ管理又は統計・解析以外に関与あり","基準8を満たさない",""))))</f>
      </c>
    </row>
    <row r="41" spans="1:10" ht="86.25" customHeight="1">
      <c r="A41" s="287"/>
      <c r="C41" s="306"/>
      <c r="D41" s="306"/>
      <c r="E41" s="296"/>
      <c r="F41" s="296"/>
      <c r="G41" s="126" t="s">
        <v>218</v>
      </c>
      <c r="H41" s="240"/>
      <c r="I41" s="292"/>
      <c r="J41" s="294"/>
    </row>
  </sheetData>
  <sheetProtection sheet="1" formatCells="0" selectLockedCells="1"/>
  <mergeCells count="59">
    <mergeCell ref="C3:C4"/>
    <mergeCell ref="D3:F4"/>
    <mergeCell ref="C6:F7"/>
    <mergeCell ref="G9:H9"/>
    <mergeCell ref="C9:D9"/>
    <mergeCell ref="I9:J9"/>
    <mergeCell ref="I7:J7"/>
    <mergeCell ref="J15:J18"/>
    <mergeCell ref="J19:J22"/>
    <mergeCell ref="J23:J26"/>
    <mergeCell ref="C10:D14"/>
    <mergeCell ref="E10:E14"/>
    <mergeCell ref="G10:G14"/>
    <mergeCell ref="C15:D26"/>
    <mergeCell ref="E15:E26"/>
    <mergeCell ref="F15:F18"/>
    <mergeCell ref="C27:D29"/>
    <mergeCell ref="E27:E29"/>
    <mergeCell ref="I15:I18"/>
    <mergeCell ref="I19:I22"/>
    <mergeCell ref="I23:I26"/>
    <mergeCell ref="F19:F22"/>
    <mergeCell ref="F23:F26"/>
    <mergeCell ref="E30:E35"/>
    <mergeCell ref="F30:F31"/>
    <mergeCell ref="F32:F33"/>
    <mergeCell ref="F34:F35"/>
    <mergeCell ref="I30:I31"/>
    <mergeCell ref="I32:I33"/>
    <mergeCell ref="I34:I35"/>
    <mergeCell ref="J30:J31"/>
    <mergeCell ref="J32:J33"/>
    <mergeCell ref="J34:J35"/>
    <mergeCell ref="C36:D41"/>
    <mergeCell ref="E36:E41"/>
    <mergeCell ref="F36:F37"/>
    <mergeCell ref="I36:I37"/>
    <mergeCell ref="J36:J37"/>
    <mergeCell ref="F38:F39"/>
    <mergeCell ref="C30:D35"/>
    <mergeCell ref="C1:I1"/>
    <mergeCell ref="I38:I39"/>
    <mergeCell ref="J38:J39"/>
    <mergeCell ref="F40:F41"/>
    <mergeCell ref="I40:I41"/>
    <mergeCell ref="J40:J41"/>
    <mergeCell ref="I3:J3"/>
    <mergeCell ref="I4:J4"/>
    <mergeCell ref="I5:J5"/>
    <mergeCell ref="I6:J6"/>
    <mergeCell ref="A36:A37"/>
    <mergeCell ref="A38:A39"/>
    <mergeCell ref="A40:A41"/>
    <mergeCell ref="A15:A18"/>
    <mergeCell ref="A19:A22"/>
    <mergeCell ref="A23:A26"/>
    <mergeCell ref="A30:A31"/>
    <mergeCell ref="A32:A33"/>
    <mergeCell ref="A34:A35"/>
  </mergeCells>
  <conditionalFormatting sqref="I4:I6">
    <cfRule type="expression" priority="94" dxfId="0">
      <formula>I4=""</formula>
    </cfRule>
  </conditionalFormatting>
  <conditionalFormatting sqref="D3">
    <cfRule type="expression" priority="95" dxfId="0">
      <formula>$D$3=""</formula>
    </cfRule>
  </conditionalFormatting>
  <conditionalFormatting sqref="E10:E41">
    <cfRule type="expression" priority="91" dxfId="8">
      <formula>E10=""</formula>
    </cfRule>
  </conditionalFormatting>
  <conditionalFormatting sqref="I3">
    <cfRule type="expression" priority="90" dxfId="16">
      <formula>I3=""</formula>
    </cfRule>
  </conditionalFormatting>
  <conditionalFormatting sqref="F10:F14">
    <cfRule type="expression" priority="87" dxfId="0">
      <formula>$E$10=""</formula>
    </cfRule>
    <cfRule type="expression" priority="88" dxfId="0">
      <formula>$E$10="いいえ"</formula>
    </cfRule>
    <cfRule type="expression" priority="89" dxfId="16">
      <formula>F10=""</formula>
    </cfRule>
  </conditionalFormatting>
  <conditionalFormatting sqref="H10:H14">
    <cfRule type="expression" priority="85" dxfId="0">
      <formula>$F10=""</formula>
    </cfRule>
    <cfRule type="expression" priority="86" dxfId="16">
      <formula>H10=""</formula>
    </cfRule>
  </conditionalFormatting>
  <conditionalFormatting sqref="F15:F26">
    <cfRule type="expression" priority="82" dxfId="0">
      <formula>$E$15=""</formula>
    </cfRule>
    <cfRule type="expression" priority="83" dxfId="0">
      <formula>$E$15="いいえ"</formula>
    </cfRule>
    <cfRule type="expression" priority="84" dxfId="16">
      <formula>F15=""</formula>
    </cfRule>
  </conditionalFormatting>
  <conditionalFormatting sqref="G10:G14">
    <cfRule type="expression" priority="81" dxfId="0">
      <formula>$E$10="いいえ"</formula>
    </cfRule>
  </conditionalFormatting>
  <conditionalFormatting sqref="G15:G26">
    <cfRule type="expression" priority="80" dxfId="0">
      <formula>$E$15="いいえ"</formula>
    </cfRule>
  </conditionalFormatting>
  <conditionalFormatting sqref="H16">
    <cfRule type="expression" priority="70" dxfId="0">
      <formula>$F15=""</formula>
    </cfRule>
    <cfRule type="expression" priority="71" dxfId="8">
      <formula>H16=""</formula>
    </cfRule>
  </conditionalFormatting>
  <conditionalFormatting sqref="H18">
    <cfRule type="expression" priority="69" dxfId="0">
      <formula>$F15=""</formula>
    </cfRule>
    <cfRule type="expression" priority="78" dxfId="8">
      <formula>H18=""</formula>
    </cfRule>
    <cfRule type="expression" priority="79" dxfId="12">
      <formula>$H18="法32条に基づく必要な契約を締結する予定はない"</formula>
    </cfRule>
  </conditionalFormatting>
  <conditionalFormatting sqref="H15">
    <cfRule type="expression" priority="73" dxfId="0">
      <formula>$F15=""</formula>
    </cfRule>
  </conditionalFormatting>
  <conditionalFormatting sqref="H17">
    <cfRule type="expression" priority="75" dxfId="0">
      <formula>$F15=""</formula>
    </cfRule>
    <cfRule type="expression" priority="76" dxfId="16">
      <formula>H17=""</formula>
    </cfRule>
  </conditionalFormatting>
  <conditionalFormatting sqref="H15">
    <cfRule type="expression" priority="74" dxfId="867">
      <formula>H15=""</formula>
    </cfRule>
  </conditionalFormatting>
  <conditionalFormatting sqref="H15">
    <cfRule type="expression" priority="77" dxfId="16" stopIfTrue="1">
      <formula>$H15="その他"</formula>
    </cfRule>
  </conditionalFormatting>
  <conditionalFormatting sqref="H16">
    <cfRule type="expression" priority="72" dxfId="16" stopIfTrue="1">
      <formula>$H18="間接"</formula>
    </cfRule>
  </conditionalFormatting>
  <conditionalFormatting sqref="H20">
    <cfRule type="expression" priority="48" dxfId="0">
      <formula>$F19=""</formula>
    </cfRule>
    <cfRule type="expression" priority="49" dxfId="8">
      <formula>H20=""</formula>
    </cfRule>
  </conditionalFormatting>
  <conditionalFormatting sqref="H22">
    <cfRule type="expression" priority="47" dxfId="0">
      <formula>$F19=""</formula>
    </cfRule>
    <cfRule type="expression" priority="56" dxfId="8">
      <formula>H22=""</formula>
    </cfRule>
    <cfRule type="expression" priority="57" dxfId="12">
      <formula>$H22="法32条に基づく必要な契約を締結する予定はない"</formula>
    </cfRule>
  </conditionalFormatting>
  <conditionalFormatting sqref="H19">
    <cfRule type="expression" priority="51" dxfId="0">
      <formula>$F19=""</formula>
    </cfRule>
  </conditionalFormatting>
  <conditionalFormatting sqref="H21">
    <cfRule type="expression" priority="53" dxfId="0">
      <formula>$F19=""</formula>
    </cfRule>
    <cfRule type="expression" priority="54" dxfId="16">
      <formula>H21=""</formula>
    </cfRule>
  </conditionalFormatting>
  <conditionalFormatting sqref="H19">
    <cfRule type="expression" priority="52" dxfId="867">
      <formula>H19=""</formula>
    </cfRule>
  </conditionalFormatting>
  <conditionalFormatting sqref="H19">
    <cfRule type="expression" priority="55" dxfId="16" stopIfTrue="1">
      <formula>$H19="その他"</formula>
    </cfRule>
  </conditionalFormatting>
  <conditionalFormatting sqref="H20">
    <cfRule type="expression" priority="50" dxfId="16" stopIfTrue="1">
      <formula>$H22="間接"</formula>
    </cfRule>
  </conditionalFormatting>
  <conditionalFormatting sqref="H24">
    <cfRule type="expression" priority="37" dxfId="0">
      <formula>$F23=""</formula>
    </cfRule>
    <cfRule type="expression" priority="38" dxfId="8">
      <formula>H24=""</formula>
    </cfRule>
  </conditionalFormatting>
  <conditionalFormatting sqref="H26">
    <cfRule type="expression" priority="36" dxfId="0">
      <formula>$F23=""</formula>
    </cfRule>
    <cfRule type="expression" priority="45" dxfId="8">
      <formula>H26=""</formula>
    </cfRule>
    <cfRule type="expression" priority="46" dxfId="12">
      <formula>$H26="法32条に基づく必要な契約を締結する予定はない"</formula>
    </cfRule>
  </conditionalFormatting>
  <conditionalFormatting sqref="H23">
    <cfRule type="expression" priority="40" dxfId="0">
      <formula>$F23=""</formula>
    </cfRule>
  </conditionalFormatting>
  <conditionalFormatting sqref="H25">
    <cfRule type="expression" priority="42" dxfId="0">
      <formula>$F23=""</formula>
    </cfRule>
    <cfRule type="expression" priority="43" dxfId="16">
      <formula>H25=""</formula>
    </cfRule>
  </conditionalFormatting>
  <conditionalFormatting sqref="H23">
    <cfRule type="expression" priority="41" dxfId="867">
      <formula>H23=""</formula>
    </cfRule>
  </conditionalFormatting>
  <conditionalFormatting sqref="H23">
    <cfRule type="expression" priority="44" dxfId="16" stopIfTrue="1">
      <formula>$H23="その他"</formula>
    </cfRule>
  </conditionalFormatting>
  <conditionalFormatting sqref="H24">
    <cfRule type="expression" priority="39" dxfId="16" stopIfTrue="1">
      <formula>$H26="間接"</formula>
    </cfRule>
  </conditionalFormatting>
  <conditionalFormatting sqref="I15:J18">
    <cfRule type="expression" priority="34" dxfId="0">
      <formula>$F15=""</formula>
    </cfRule>
    <cfRule type="expression" priority="35" dxfId="12">
      <formula>$J$15="！基準2"</formula>
    </cfRule>
  </conditionalFormatting>
  <conditionalFormatting sqref="I19:J26">
    <cfRule type="expression" priority="32" dxfId="0">
      <formula>$F19=""</formula>
    </cfRule>
    <cfRule type="expression" priority="33" dxfId="12">
      <formula>$J19="！基準2"</formula>
    </cfRule>
  </conditionalFormatting>
  <conditionalFormatting sqref="F27:F29">
    <cfRule type="expression" priority="29" dxfId="0">
      <formula>$E$27="いいえ"</formula>
    </cfRule>
    <cfRule type="expression" priority="30" dxfId="0">
      <formula>$E$27=""</formula>
    </cfRule>
    <cfRule type="expression" priority="31" dxfId="16">
      <formula>F27=""</formula>
    </cfRule>
  </conditionalFormatting>
  <conditionalFormatting sqref="G27:G29">
    <cfRule type="expression" priority="28" dxfId="0">
      <formula>$E$27="いいえ"</formula>
    </cfRule>
  </conditionalFormatting>
  <conditionalFormatting sqref="H27:H29">
    <cfRule type="expression" priority="26" dxfId="0">
      <formula>$F27=""</formula>
    </cfRule>
    <cfRule type="expression" priority="27" dxfId="16">
      <formula>H27=""</formula>
    </cfRule>
  </conditionalFormatting>
  <conditionalFormatting sqref="I27:J29">
    <cfRule type="expression" priority="25" dxfId="0">
      <formula>$F27=""</formula>
    </cfRule>
  </conditionalFormatting>
  <conditionalFormatting sqref="F30:F35">
    <cfRule type="expression" priority="22" dxfId="0">
      <formula>$E$30=""</formula>
    </cfRule>
    <cfRule type="expression" priority="23" dxfId="0">
      <formula>$E$30="いいえ"</formula>
    </cfRule>
    <cfRule type="expression" priority="24" dxfId="16">
      <formula>$F30=""</formula>
    </cfRule>
  </conditionalFormatting>
  <conditionalFormatting sqref="F36:F41">
    <cfRule type="expression" priority="19" dxfId="0">
      <formula>$E$36=""</formula>
    </cfRule>
    <cfRule type="expression" priority="20" dxfId="0">
      <formula>$E$36="いいえ"</formula>
    </cfRule>
    <cfRule type="expression" priority="21" dxfId="16">
      <formula>$F36=""</formula>
    </cfRule>
  </conditionalFormatting>
  <conditionalFormatting sqref="G30:G35">
    <cfRule type="expression" priority="18" dxfId="0">
      <formula>$E$30="いいえ"</formula>
    </cfRule>
  </conditionalFormatting>
  <conditionalFormatting sqref="G36:G41">
    <cfRule type="expression" priority="17" dxfId="0">
      <formula>$E$36="いいえ"</formula>
    </cfRule>
  </conditionalFormatting>
  <conditionalFormatting sqref="H30 H32 H34 H38 H40">
    <cfRule type="expression" priority="14" dxfId="0">
      <formula>$F30=""</formula>
    </cfRule>
    <cfRule type="expression" priority="16" dxfId="16">
      <formula>$H30=""</formula>
    </cfRule>
  </conditionalFormatting>
  <conditionalFormatting sqref="H31 H33 H35 H39 H41">
    <cfRule type="expression" priority="1" dxfId="0">
      <formula>F30=""</formula>
    </cfRule>
    <cfRule type="expression" priority="2" dxfId="8">
      <formula>$H31=""</formula>
    </cfRule>
  </conditionalFormatting>
  <conditionalFormatting sqref="I30:J35">
    <cfRule type="expression" priority="10" dxfId="0">
      <formula>$F30=""</formula>
    </cfRule>
  </conditionalFormatting>
  <conditionalFormatting sqref="H36">
    <cfRule type="expression" priority="8" dxfId="0">
      <formula>$F36=""</formula>
    </cfRule>
    <cfRule type="expression" priority="9" dxfId="16">
      <formula>$H36=""</formula>
    </cfRule>
  </conditionalFormatting>
  <conditionalFormatting sqref="H37">
    <cfRule type="expression" priority="3" dxfId="0">
      <formula>F36=""</formula>
    </cfRule>
    <cfRule type="expression" priority="6" dxfId="8">
      <formula>$H37=""</formula>
    </cfRule>
    <cfRule type="expression" priority="7" dxfId="12" stopIfTrue="1">
      <formula>H37="データ管理又は統計・解析以外に関与あり"</formula>
    </cfRule>
  </conditionalFormatting>
  <conditionalFormatting sqref="I36:J41">
    <cfRule type="expression" priority="4" dxfId="0">
      <formula>$F36=""</formula>
    </cfRule>
    <cfRule type="expression" priority="5" dxfId="12">
      <formula>$J36="基準8を満たさない"</formula>
    </cfRule>
  </conditionalFormatting>
  <conditionalFormatting sqref="H39">
    <cfRule type="expression" priority="13" dxfId="12" stopIfTrue="1">
      <formula>H39="データ管理又は統計・解析以外に関与あり"</formula>
    </cfRule>
  </conditionalFormatting>
  <conditionalFormatting sqref="H41">
    <cfRule type="expression" priority="11" dxfId="12" stopIfTrue="1">
      <formula>$H$41="データ管理又は統計・解析以外に関与あり"</formula>
    </cfRule>
  </conditionalFormatting>
  <dataValidations count="6">
    <dataValidation type="list" allowBlank="1" showInputMessage="1" showErrorMessage="1" sqref="E10:E41">
      <formula1>"はい,いいえ"</formula1>
    </dataValidation>
    <dataValidation type="list" allowBlank="1" showInputMessage="1" sqref="H15 H19 H23">
      <formula1>"共同研究(臨床研究),受託研究,学術指導,研究助成金,寄附金,その他"</formula1>
    </dataValidation>
    <dataValidation type="list" allowBlank="1" showInputMessage="1" sqref="H16 H20 H24">
      <formula1>"直接,間接"</formula1>
    </dataValidation>
    <dataValidation type="list" allowBlank="1" showInputMessage="1" showErrorMessage="1" sqref="H18 H22 H26">
      <formula1>"法32条に基づく必要な契約はない,法32条に基づき必要な契約は締結済み,法32条に基づき必要な契約は締結準備中,法32条に基づく必要な契約を締結する予定はない"</formula1>
    </dataValidation>
    <dataValidation type="list" allowBlank="1" showInputMessage="1" showErrorMessage="1" error="有か無でお答えください" sqref="H31 H33 H35">
      <formula1>"有,無"</formula1>
    </dataValidation>
    <dataValidation type="list" allowBlank="1" showInputMessage="1" showErrorMessage="1" error="有か無でお答えください" sqref="H37 H39 H41">
      <formula1>"無し,データ管理又は統計・解析のみ関与あり,データ管理又は統計・解析以外に関与あり"</formula1>
    </dataValidation>
  </dataValidations>
  <printOptions horizontalCentered="1"/>
  <pageMargins left="0.31496062992125984" right="0.31496062992125984" top="0.7480314960629921" bottom="0.5511811023622047" header="0.31496062992125984" footer="0.31496062992125984"/>
  <pageSetup cellComments="asDisplayed" fitToHeight="1" fitToWidth="1" horizontalDpi="600" verticalDpi="600" orientation="portrait" paperSize="8" scale="53" r:id="rId2"/>
  <drawing r:id="rId1"/>
</worksheet>
</file>

<file path=xl/worksheets/sheet3.xml><?xml version="1.0" encoding="utf-8"?>
<worksheet xmlns="http://schemas.openxmlformats.org/spreadsheetml/2006/main" xmlns:r="http://schemas.openxmlformats.org/officeDocument/2006/relationships">
  <sheetPr codeName="Sheet4">
    <tabColor rgb="FFFF66FF"/>
  </sheetPr>
  <dimension ref="A1:N187"/>
  <sheetViews>
    <sheetView showGridLines="0" view="pageBreakPreview" zoomScale="60" zoomScaleNormal="71" zoomScalePageLayoutView="71" workbookViewId="0" topLeftCell="A1">
      <selection activeCell="M9" sqref="M9"/>
    </sheetView>
  </sheetViews>
  <sheetFormatPr defaultColWidth="9.140625" defaultRowHeight="15"/>
  <cols>
    <col min="1" max="1" width="2.00390625" style="47" customWidth="1"/>
    <col min="2" max="2" width="2.140625" style="47" customWidth="1"/>
    <col min="3" max="3" width="29.00390625" style="49" customWidth="1"/>
    <col min="4" max="4" width="44.7109375" style="49" customWidth="1"/>
    <col min="5" max="5" width="7.7109375" style="49" customWidth="1"/>
    <col min="6" max="6" width="21.8515625" style="49" customWidth="1"/>
    <col min="7" max="7" width="9.421875" style="49" customWidth="1"/>
    <col min="8" max="8" width="14.8515625" style="49" customWidth="1"/>
    <col min="9" max="9" width="24.00390625" style="48" customWidth="1"/>
    <col min="10" max="10" width="9.421875" style="48" customWidth="1"/>
    <col min="11" max="11" width="14.8515625" style="48" customWidth="1"/>
    <col min="12" max="12" width="24.28125" style="48" customWidth="1"/>
    <col min="13" max="13" width="70.7109375" style="48" customWidth="1"/>
    <col min="14" max="14" width="10.7109375" style="47" customWidth="1"/>
    <col min="15" max="16384" width="8.8515625" style="47" customWidth="1"/>
  </cols>
  <sheetData>
    <row r="1" spans="1:14" ht="49.5" customHeight="1">
      <c r="A1" s="50"/>
      <c r="B1" s="50"/>
      <c r="C1" s="96"/>
      <c r="D1" s="96"/>
      <c r="E1" s="96"/>
      <c r="F1" s="336" t="s">
        <v>192</v>
      </c>
      <c r="G1" s="336"/>
      <c r="H1" s="336"/>
      <c r="I1" s="336"/>
      <c r="J1" s="336"/>
      <c r="K1" s="336"/>
      <c r="L1" s="336"/>
      <c r="M1" s="93" t="s">
        <v>241</v>
      </c>
      <c r="N1" s="96"/>
    </row>
    <row r="2" spans="1:14" ht="42.75" customHeight="1">
      <c r="A2" s="50"/>
      <c r="B2" s="50"/>
      <c r="C2" s="95" t="s">
        <v>71</v>
      </c>
      <c r="D2" s="94"/>
      <c r="E2" s="92"/>
      <c r="F2" s="92"/>
      <c r="G2" s="92"/>
      <c r="H2" s="92"/>
      <c r="I2" s="92"/>
      <c r="J2" s="92"/>
      <c r="K2" s="92"/>
      <c r="L2" s="92"/>
      <c r="M2" s="93"/>
      <c r="N2" s="92"/>
    </row>
    <row r="3" spans="1:14" ht="42.75" customHeight="1">
      <c r="A3" s="50"/>
      <c r="B3" s="50"/>
      <c r="C3" s="69" t="s">
        <v>158</v>
      </c>
      <c r="D3" s="69"/>
      <c r="E3" s="91"/>
      <c r="F3" s="91"/>
      <c r="G3" s="91"/>
      <c r="H3" s="91"/>
      <c r="I3" s="91"/>
      <c r="J3" s="91"/>
      <c r="K3" s="91"/>
      <c r="L3" s="91"/>
      <c r="M3" s="91"/>
      <c r="N3" s="90"/>
    </row>
    <row r="4" spans="1:14" ht="36.75" customHeight="1">
      <c r="A4" s="50"/>
      <c r="B4" s="50"/>
      <c r="C4" s="84"/>
      <c r="D4" s="84"/>
      <c r="E4" s="84"/>
      <c r="F4" s="84"/>
      <c r="G4" s="84"/>
      <c r="H4" s="60"/>
      <c r="I4" s="59"/>
      <c r="J4" s="59"/>
      <c r="K4" s="337" t="s">
        <v>70</v>
      </c>
      <c r="L4" s="338"/>
      <c r="M4" s="89"/>
      <c r="N4" s="50"/>
    </row>
    <row r="5" spans="1:14" ht="36.75" customHeight="1">
      <c r="A5" s="50"/>
      <c r="B5" s="50"/>
      <c r="C5" s="345" t="s">
        <v>154</v>
      </c>
      <c r="D5" s="347">
        <f>IF('様式A'!B10="","",'様式A'!B10)</f>
      </c>
      <c r="E5" s="348"/>
      <c r="F5" s="348"/>
      <c r="G5" s="348"/>
      <c r="H5" s="348"/>
      <c r="I5" s="348"/>
      <c r="J5" s="59"/>
      <c r="K5" s="337" t="s">
        <v>69</v>
      </c>
      <c r="L5" s="338"/>
      <c r="M5" s="87"/>
      <c r="N5" s="50"/>
    </row>
    <row r="6" spans="1:14" ht="36.75" customHeight="1">
      <c r="A6" s="50"/>
      <c r="B6" s="50"/>
      <c r="C6" s="346"/>
      <c r="D6" s="349"/>
      <c r="E6" s="349"/>
      <c r="F6" s="349"/>
      <c r="G6" s="349"/>
      <c r="H6" s="349"/>
      <c r="I6" s="349"/>
      <c r="J6" s="59"/>
      <c r="K6" s="337" t="s">
        <v>68</v>
      </c>
      <c r="L6" s="339"/>
      <c r="M6" s="87"/>
      <c r="N6" s="50"/>
    </row>
    <row r="7" spans="1:14" ht="36.75" customHeight="1">
      <c r="A7" s="50"/>
      <c r="B7" s="50"/>
      <c r="J7" s="60"/>
      <c r="K7" s="337" t="s">
        <v>230</v>
      </c>
      <c r="L7" s="339"/>
      <c r="M7" s="87"/>
      <c r="N7" s="50"/>
    </row>
    <row r="8" spans="1:14" ht="45.75" customHeight="1">
      <c r="A8" s="50"/>
      <c r="B8" s="50"/>
      <c r="C8" s="86" t="s">
        <v>219</v>
      </c>
      <c r="D8" s="85"/>
      <c r="E8" s="76"/>
      <c r="F8" s="76"/>
      <c r="G8" s="84"/>
      <c r="H8" s="83"/>
      <c r="I8" s="83"/>
      <c r="J8" s="83"/>
      <c r="K8" s="83"/>
      <c r="L8" s="78"/>
      <c r="M8" s="82"/>
      <c r="N8" s="77"/>
    </row>
    <row r="9" spans="1:14" ht="40.5" customHeight="1">
      <c r="A9" s="50"/>
      <c r="B9" s="50"/>
      <c r="C9" s="81" t="s">
        <v>18</v>
      </c>
      <c r="D9" s="81" t="s">
        <v>19</v>
      </c>
      <c r="E9" s="47"/>
      <c r="F9" s="340" t="s">
        <v>18</v>
      </c>
      <c r="G9" s="302"/>
      <c r="H9" s="340" t="s">
        <v>19</v>
      </c>
      <c r="I9" s="341"/>
      <c r="J9" s="302"/>
      <c r="L9" s="80"/>
      <c r="M9" s="79" t="s">
        <v>67</v>
      </c>
      <c r="N9" s="77"/>
    </row>
    <row r="10" spans="1:14" ht="26.25" customHeight="1">
      <c r="A10" s="50"/>
      <c r="B10" s="50"/>
      <c r="C10" s="75"/>
      <c r="D10" s="75"/>
      <c r="E10" s="47"/>
      <c r="F10" s="331"/>
      <c r="G10" s="298"/>
      <c r="H10" s="331"/>
      <c r="I10" s="332"/>
      <c r="J10" s="298"/>
      <c r="L10" s="78"/>
      <c r="M10" s="333"/>
      <c r="N10" s="77"/>
    </row>
    <row r="11" spans="1:14" ht="26.25" customHeight="1">
      <c r="A11" s="50"/>
      <c r="B11" s="50"/>
      <c r="C11" s="75"/>
      <c r="D11" s="75"/>
      <c r="E11" s="47"/>
      <c r="F11" s="331"/>
      <c r="G11" s="298"/>
      <c r="H11" s="331"/>
      <c r="I11" s="332"/>
      <c r="J11" s="298"/>
      <c r="L11" s="78"/>
      <c r="M11" s="334"/>
      <c r="N11" s="77"/>
    </row>
    <row r="12" spans="1:14" ht="26.25" customHeight="1">
      <c r="A12" s="50"/>
      <c r="B12" s="50"/>
      <c r="C12" s="75"/>
      <c r="D12" s="75"/>
      <c r="E12" s="47"/>
      <c r="F12" s="331"/>
      <c r="G12" s="298"/>
      <c r="H12" s="331"/>
      <c r="I12" s="332"/>
      <c r="J12" s="298"/>
      <c r="L12" s="78"/>
      <c r="M12" s="334"/>
      <c r="N12" s="77"/>
    </row>
    <row r="13" spans="1:14" ht="26.25" customHeight="1">
      <c r="A13" s="50"/>
      <c r="B13" s="50"/>
      <c r="C13" s="75"/>
      <c r="D13" s="75"/>
      <c r="E13" s="47"/>
      <c r="F13" s="331"/>
      <c r="G13" s="298"/>
      <c r="H13" s="331"/>
      <c r="I13" s="332"/>
      <c r="J13" s="298"/>
      <c r="L13" s="78"/>
      <c r="M13" s="335"/>
      <c r="N13" s="77"/>
    </row>
    <row r="14" spans="1:14" ht="26.25" customHeight="1">
      <c r="A14" s="50"/>
      <c r="B14" s="50"/>
      <c r="C14" s="75"/>
      <c r="D14" s="75"/>
      <c r="E14" s="47"/>
      <c r="F14" s="331"/>
      <c r="G14" s="298"/>
      <c r="H14" s="331"/>
      <c r="I14" s="332"/>
      <c r="J14" s="298"/>
      <c r="L14" s="78"/>
      <c r="M14" s="74"/>
      <c r="N14" s="77"/>
    </row>
    <row r="15" spans="1:14" ht="26.25" customHeight="1">
      <c r="A15" s="50"/>
      <c r="B15" s="50"/>
      <c r="C15" s="75"/>
      <c r="D15" s="75"/>
      <c r="E15" s="47"/>
      <c r="F15" s="331"/>
      <c r="G15" s="298"/>
      <c r="H15" s="331"/>
      <c r="I15" s="332"/>
      <c r="J15" s="298"/>
      <c r="L15" s="78"/>
      <c r="M15" s="74"/>
      <c r="N15" s="77"/>
    </row>
    <row r="16" spans="1:14" ht="26.25" customHeight="1">
      <c r="A16" s="50"/>
      <c r="B16" s="50"/>
      <c r="C16" s="75"/>
      <c r="D16" s="75"/>
      <c r="E16" s="47"/>
      <c r="F16" s="331"/>
      <c r="G16" s="298"/>
      <c r="H16" s="331"/>
      <c r="I16" s="332"/>
      <c r="J16" s="298"/>
      <c r="L16" s="78"/>
      <c r="M16" s="74"/>
      <c r="N16" s="77"/>
    </row>
    <row r="17" spans="1:14" ht="26.25" customHeight="1">
      <c r="A17" s="50"/>
      <c r="B17" s="50"/>
      <c r="C17" s="75"/>
      <c r="D17" s="75"/>
      <c r="E17" s="47"/>
      <c r="F17" s="331"/>
      <c r="G17" s="298"/>
      <c r="H17" s="331"/>
      <c r="I17" s="332"/>
      <c r="J17" s="298"/>
      <c r="L17" s="68"/>
      <c r="M17" s="74"/>
      <c r="N17" s="73"/>
    </row>
    <row r="18" spans="1:14" s="49" customFormat="1" ht="37.5" customHeight="1">
      <c r="A18" s="60"/>
      <c r="B18" s="72"/>
      <c r="C18" s="71" t="s">
        <v>73</v>
      </c>
      <c r="D18" s="70"/>
      <c r="E18" s="70"/>
      <c r="F18" s="70"/>
      <c r="G18" s="70"/>
      <c r="H18" s="70"/>
      <c r="I18" s="70"/>
      <c r="J18" s="70"/>
      <c r="K18" s="69"/>
      <c r="L18" s="68"/>
      <c r="M18" s="68"/>
      <c r="N18" s="67"/>
    </row>
    <row r="19" spans="1:14" ht="30.75" customHeight="1">
      <c r="A19" s="50"/>
      <c r="B19" s="50"/>
      <c r="C19" s="354" t="s">
        <v>220</v>
      </c>
      <c r="D19" s="355"/>
      <c r="E19" s="356"/>
      <c r="F19" s="66" t="s">
        <v>63</v>
      </c>
      <c r="G19" s="342">
        <f>IF('様式B'!F10="","",'様式B'!F10)</f>
      </c>
      <c r="H19" s="342"/>
      <c r="I19" s="342"/>
      <c r="J19" s="350">
        <f>IF(G19="","","本研究対象薬剤・機器名："&amp;'様式B'!H10)</f>
      </c>
      <c r="K19" s="344"/>
      <c r="L19" s="344"/>
      <c r="M19" s="344"/>
      <c r="N19" s="50"/>
    </row>
    <row r="20" spans="1:14" ht="30.75" customHeight="1">
      <c r="A20" s="50"/>
      <c r="B20" s="50"/>
      <c r="C20" s="357"/>
      <c r="D20" s="358"/>
      <c r="E20" s="359"/>
      <c r="F20" s="66" t="s">
        <v>66</v>
      </c>
      <c r="G20" s="342">
        <f>IF('様式B'!F11="","",'様式B'!F11)</f>
      </c>
      <c r="H20" s="342"/>
      <c r="I20" s="342"/>
      <c r="J20" s="350">
        <f>IF(G20="","","本研究対象薬剤・機器名："&amp;'様式B'!H11)</f>
      </c>
      <c r="K20" s="344"/>
      <c r="L20" s="344"/>
      <c r="M20" s="344"/>
      <c r="N20" s="50"/>
    </row>
    <row r="21" spans="1:14" ht="30.75" customHeight="1">
      <c r="A21" s="50"/>
      <c r="B21" s="50"/>
      <c r="C21" s="357"/>
      <c r="D21" s="358"/>
      <c r="E21" s="359"/>
      <c r="F21" s="66" t="s">
        <v>65</v>
      </c>
      <c r="G21" s="342">
        <f>IF('様式B'!F12="","",'様式B'!F12)</f>
      </c>
      <c r="H21" s="342"/>
      <c r="I21" s="342"/>
      <c r="J21" s="350">
        <f>IF(G21="","","本研究対象薬剤・機器名："&amp;'様式B'!H12)</f>
      </c>
      <c r="K21" s="344"/>
      <c r="L21" s="344"/>
      <c r="M21" s="344"/>
      <c r="N21" s="50"/>
    </row>
    <row r="22" spans="1:14" ht="30.75" customHeight="1">
      <c r="A22" s="50"/>
      <c r="B22" s="50"/>
      <c r="C22" s="357"/>
      <c r="D22" s="358"/>
      <c r="E22" s="359"/>
      <c r="F22" s="66" t="s">
        <v>64</v>
      </c>
      <c r="G22" s="342">
        <f>IF('様式B'!F13="","",'様式B'!F13)</f>
      </c>
      <c r="H22" s="342"/>
      <c r="I22" s="342"/>
      <c r="J22" s="350">
        <f>IF(G22="","","本研究対象薬剤・機器名："&amp;'様式B'!H13)</f>
      </c>
      <c r="K22" s="344"/>
      <c r="L22" s="344"/>
      <c r="M22" s="344"/>
      <c r="N22" s="50"/>
    </row>
    <row r="23" spans="1:14" ht="30.75" customHeight="1">
      <c r="A23" s="50"/>
      <c r="B23" s="50"/>
      <c r="C23" s="357"/>
      <c r="D23" s="358"/>
      <c r="E23" s="359"/>
      <c r="F23" s="66" t="s">
        <v>74</v>
      </c>
      <c r="G23" s="342">
        <f>IF('様式B'!F14="","",'様式B'!F14)</f>
      </c>
      <c r="H23" s="342"/>
      <c r="I23" s="342"/>
      <c r="J23" s="350">
        <f>IF(G23="","","本研究対象薬剤・機器名："&amp;'様式B'!H14)</f>
      </c>
      <c r="K23" s="344"/>
      <c r="L23" s="344"/>
      <c r="M23" s="344"/>
      <c r="N23" s="50"/>
    </row>
    <row r="24" spans="1:14" ht="30.75" customHeight="1">
      <c r="A24" s="50"/>
      <c r="B24" s="50"/>
      <c r="C24" s="357"/>
      <c r="D24" s="358"/>
      <c r="E24" s="359"/>
      <c r="F24" s="66" t="s">
        <v>75</v>
      </c>
      <c r="G24" s="342"/>
      <c r="H24" s="342"/>
      <c r="I24" s="342"/>
      <c r="J24" s="350"/>
      <c r="K24" s="344"/>
      <c r="L24" s="344"/>
      <c r="M24" s="344"/>
      <c r="N24" s="50"/>
    </row>
    <row r="25" spans="1:14" ht="30.75" customHeight="1">
      <c r="A25" s="50"/>
      <c r="B25" s="50"/>
      <c r="C25" s="360"/>
      <c r="D25" s="361"/>
      <c r="E25" s="362"/>
      <c r="F25" s="66" t="s">
        <v>76</v>
      </c>
      <c r="G25" s="342"/>
      <c r="H25" s="342"/>
      <c r="I25" s="342"/>
      <c r="J25" s="343"/>
      <c r="K25" s="344"/>
      <c r="L25" s="344"/>
      <c r="M25" s="344"/>
      <c r="N25" s="50"/>
    </row>
    <row r="26" spans="1:14" ht="12.75" customHeight="1">
      <c r="A26" s="50"/>
      <c r="B26" s="50"/>
      <c r="C26" s="65"/>
      <c r="D26" s="65"/>
      <c r="E26" s="65"/>
      <c r="F26" s="65"/>
      <c r="G26" s="65"/>
      <c r="H26" s="65"/>
      <c r="I26" s="65"/>
      <c r="J26" s="65"/>
      <c r="K26" s="65"/>
      <c r="L26" s="65"/>
      <c r="M26" s="65"/>
      <c r="N26" s="64"/>
    </row>
    <row r="27" spans="1:14" ht="42" customHeight="1">
      <c r="A27" s="50"/>
      <c r="B27" s="50"/>
      <c r="C27" s="351" t="s">
        <v>77</v>
      </c>
      <c r="D27" s="351"/>
      <c r="E27" s="352"/>
      <c r="F27" s="353"/>
      <c r="G27" s="353"/>
      <c r="H27" s="353"/>
      <c r="I27" s="353"/>
      <c r="J27" s="59"/>
      <c r="K27" s="59"/>
      <c r="L27" s="59"/>
      <c r="M27" s="59"/>
      <c r="N27" s="50"/>
    </row>
    <row r="28" spans="1:14" ht="31.5" customHeight="1">
      <c r="A28" s="50"/>
      <c r="B28" s="50"/>
      <c r="C28" s="59"/>
      <c r="D28" s="63"/>
      <c r="E28" s="62" t="s">
        <v>168</v>
      </c>
      <c r="F28" s="246" t="s">
        <v>63</v>
      </c>
      <c r="G28" s="363">
        <f>IF(G19="","",G19)</f>
      </c>
      <c r="H28" s="364"/>
      <c r="I28" s="364"/>
      <c r="J28" s="364"/>
      <c r="K28" s="364"/>
      <c r="L28" s="364"/>
      <c r="M28" s="365"/>
      <c r="N28" s="247"/>
    </row>
    <row r="29" spans="1:14" ht="19.5" customHeight="1">
      <c r="A29" s="50"/>
      <c r="B29" s="50"/>
      <c r="C29" s="59"/>
      <c r="D29" s="59"/>
      <c r="E29" s="59"/>
      <c r="F29" s="59"/>
      <c r="G29" s="59"/>
      <c r="H29" s="59"/>
      <c r="I29" s="59"/>
      <c r="J29" s="59"/>
      <c r="K29" s="59"/>
      <c r="L29" s="59"/>
      <c r="M29" s="59"/>
      <c r="N29" s="247"/>
    </row>
    <row r="30" spans="1:14" ht="21" customHeight="1">
      <c r="A30" s="50"/>
      <c r="B30" s="50"/>
      <c r="C30" s="366" t="s">
        <v>62</v>
      </c>
      <c r="D30" s="367"/>
      <c r="E30" s="367"/>
      <c r="F30" s="368"/>
      <c r="G30" s="375" t="s">
        <v>61</v>
      </c>
      <c r="H30" s="376"/>
      <c r="I30" s="377"/>
      <c r="J30" s="375" t="s">
        <v>79</v>
      </c>
      <c r="K30" s="376"/>
      <c r="L30" s="377"/>
      <c r="M30" s="375"/>
      <c r="N30" s="378"/>
    </row>
    <row r="31" spans="1:14" ht="21" customHeight="1">
      <c r="A31" s="50"/>
      <c r="B31" s="50"/>
      <c r="C31" s="369"/>
      <c r="D31" s="370"/>
      <c r="E31" s="370"/>
      <c r="F31" s="371"/>
      <c r="G31" s="366" t="s">
        <v>23</v>
      </c>
      <c r="H31" s="375" t="s">
        <v>60</v>
      </c>
      <c r="I31" s="377"/>
      <c r="J31" s="366" t="s">
        <v>23</v>
      </c>
      <c r="K31" s="375" t="s">
        <v>60</v>
      </c>
      <c r="L31" s="377"/>
      <c r="M31" s="375" t="s">
        <v>60</v>
      </c>
      <c r="N31" s="378"/>
    </row>
    <row r="32" spans="1:14" ht="52.5" customHeight="1">
      <c r="A32" s="50"/>
      <c r="B32" s="50"/>
      <c r="C32" s="372"/>
      <c r="D32" s="373"/>
      <c r="E32" s="373"/>
      <c r="F32" s="374"/>
      <c r="G32" s="379"/>
      <c r="H32" s="375" t="s">
        <v>59</v>
      </c>
      <c r="I32" s="377"/>
      <c r="J32" s="379"/>
      <c r="K32" s="375" t="s">
        <v>59</v>
      </c>
      <c r="L32" s="377"/>
      <c r="M32" s="375" t="s">
        <v>58</v>
      </c>
      <c r="N32" s="378"/>
    </row>
    <row r="33" spans="1:14" ht="54" customHeight="1">
      <c r="A33" s="50"/>
      <c r="B33" s="50"/>
      <c r="C33" s="380" t="s">
        <v>177</v>
      </c>
      <c r="D33" s="381"/>
      <c r="E33" s="382"/>
      <c r="F33" s="56" t="s">
        <v>52</v>
      </c>
      <c r="G33" s="248"/>
      <c r="H33" s="57" t="s">
        <v>54</v>
      </c>
      <c r="I33" s="58"/>
      <c r="J33" s="248"/>
      <c r="K33" s="57" t="s">
        <v>54</v>
      </c>
      <c r="L33" s="58"/>
      <c r="M33" s="54">
        <f>IF(N33="","",VLOOKUP(N33,基準選択肢C,2,FALSE))</f>
      </c>
      <c r="N33" s="54">
        <f>IF(G33="はい","基準1",IF(J33="はい","基準1",""))</f>
      </c>
    </row>
    <row r="34" spans="1:14" ht="54" customHeight="1">
      <c r="A34" s="50"/>
      <c r="B34" s="50"/>
      <c r="C34" s="383" t="s">
        <v>159</v>
      </c>
      <c r="D34" s="384"/>
      <c r="E34" s="384"/>
      <c r="F34" s="387" t="s">
        <v>52</v>
      </c>
      <c r="G34" s="389"/>
      <c r="H34" s="249" t="s">
        <v>57</v>
      </c>
      <c r="I34" s="97"/>
      <c r="J34" s="389"/>
      <c r="K34" s="249" t="s">
        <v>57</v>
      </c>
      <c r="L34" s="97"/>
      <c r="M34" s="391">
        <f>IF(N34="","",VLOOKUP(N34,基準選択肢C,2,FALSE))</f>
      </c>
      <c r="N34" s="391">
        <f>IF(AND($G34="はい",$I35="有"),"基準1と4と5",IF(AND($J34="はい",$L35="有"),"基準1と4と5",IF($G34="はい","基準1",IF($J34="はい","基準1",""))))</f>
      </c>
    </row>
    <row r="35" spans="1:14" ht="48.75" customHeight="1">
      <c r="A35" s="50"/>
      <c r="B35" s="50"/>
      <c r="C35" s="385"/>
      <c r="D35" s="386"/>
      <c r="E35" s="386"/>
      <c r="F35" s="388"/>
      <c r="G35" s="390"/>
      <c r="H35" s="57" t="s">
        <v>56</v>
      </c>
      <c r="I35" s="55"/>
      <c r="J35" s="390"/>
      <c r="K35" s="57" t="s">
        <v>56</v>
      </c>
      <c r="L35" s="55"/>
      <c r="M35" s="313"/>
      <c r="N35" s="313"/>
    </row>
    <row r="36" spans="1:14" ht="60" customHeight="1">
      <c r="A36" s="50"/>
      <c r="B36" s="50"/>
      <c r="C36" s="392" t="s">
        <v>171</v>
      </c>
      <c r="D36" s="393"/>
      <c r="E36" s="394"/>
      <c r="F36" s="387" t="s">
        <v>52</v>
      </c>
      <c r="G36" s="401"/>
      <c r="H36" s="54" t="s">
        <v>55</v>
      </c>
      <c r="I36" s="55"/>
      <c r="J36" s="401"/>
      <c r="K36" s="54" t="s">
        <v>55</v>
      </c>
      <c r="L36" s="55"/>
      <c r="M36" s="391">
        <f>IF(N36="","",VLOOKUP(N36,基準選択肢C,2,FALSE))</f>
      </c>
      <c r="N36" s="391">
        <f>IF(OR(I37&gt;=2500000,L37&gt;=2500000),"基準1と4と5",IF(OR(I37&gt;=1000000,L37&gt;=1000000),"基準1",""))</f>
      </c>
    </row>
    <row r="37" spans="1:14" ht="54" customHeight="1">
      <c r="A37" s="50"/>
      <c r="B37" s="50"/>
      <c r="C37" s="395"/>
      <c r="D37" s="396"/>
      <c r="E37" s="397"/>
      <c r="F37" s="388"/>
      <c r="G37" s="390"/>
      <c r="H37" s="57" t="s">
        <v>54</v>
      </c>
      <c r="I37" s="58"/>
      <c r="J37" s="390"/>
      <c r="K37" s="57" t="s">
        <v>54</v>
      </c>
      <c r="L37" s="58"/>
      <c r="M37" s="313"/>
      <c r="N37" s="313"/>
    </row>
    <row r="38" spans="1:14" ht="60" customHeight="1">
      <c r="A38" s="50"/>
      <c r="B38" s="50"/>
      <c r="C38" s="395"/>
      <c r="D38" s="396"/>
      <c r="E38" s="397"/>
      <c r="F38" s="387" t="s">
        <v>51</v>
      </c>
      <c r="G38" s="401"/>
      <c r="H38" s="54" t="s">
        <v>55</v>
      </c>
      <c r="I38" s="55"/>
      <c r="J38" s="401"/>
      <c r="K38" s="54" t="s">
        <v>55</v>
      </c>
      <c r="L38" s="55"/>
      <c r="M38" s="391">
        <f>IF(N38="","",VLOOKUP(N38,基準選択肢C,2,FALSE))</f>
      </c>
      <c r="N38" s="391">
        <f>IF(OR(I39&gt;=2500000,L39&gt;=2500000),"基準1と6",IF(OR(I39&gt;=1000000,L39&gt;=1000000),"基準1",""))</f>
      </c>
    </row>
    <row r="39" spans="1:14" ht="54" customHeight="1">
      <c r="A39" s="50"/>
      <c r="B39" s="50"/>
      <c r="C39" s="398"/>
      <c r="D39" s="399"/>
      <c r="E39" s="400"/>
      <c r="F39" s="388"/>
      <c r="G39" s="390"/>
      <c r="H39" s="57" t="s">
        <v>54</v>
      </c>
      <c r="I39" s="58"/>
      <c r="J39" s="390"/>
      <c r="K39" s="57" t="s">
        <v>54</v>
      </c>
      <c r="L39" s="58"/>
      <c r="M39" s="313"/>
      <c r="N39" s="313"/>
    </row>
    <row r="40" spans="1:14" ht="73.5" customHeight="1">
      <c r="A40" s="50"/>
      <c r="B40" s="50"/>
      <c r="C40" s="402" t="s">
        <v>179</v>
      </c>
      <c r="D40" s="393"/>
      <c r="E40" s="394"/>
      <c r="F40" s="56" t="s">
        <v>52</v>
      </c>
      <c r="G40" s="250"/>
      <c r="H40" s="57" t="s">
        <v>53</v>
      </c>
      <c r="I40" s="55"/>
      <c r="J40" s="250"/>
      <c r="K40" s="57" t="s">
        <v>53</v>
      </c>
      <c r="L40" s="55"/>
      <c r="M40" s="54">
        <f>IF(N40="","",VLOOKUP(N40,基準選択肢C,2,FALSE))</f>
      </c>
      <c r="N40" s="54">
        <f>IF(G40="はい","基準1と4と5",IF(J40="はい","基準1と4と5",""))</f>
      </c>
    </row>
    <row r="41" spans="1:14" ht="79.5" customHeight="1">
      <c r="A41" s="50"/>
      <c r="B41" s="50"/>
      <c r="C41" s="398"/>
      <c r="D41" s="399"/>
      <c r="E41" s="400"/>
      <c r="F41" s="56" t="s">
        <v>51</v>
      </c>
      <c r="G41" s="250"/>
      <c r="H41" s="57" t="s">
        <v>53</v>
      </c>
      <c r="I41" s="55"/>
      <c r="J41" s="250"/>
      <c r="K41" s="57" t="s">
        <v>53</v>
      </c>
      <c r="L41" s="55"/>
      <c r="M41" s="54">
        <f>IF(N41="","",VLOOKUP(N41,基準選択肢C,2,FALSE))</f>
      </c>
      <c r="N41" s="54">
        <f>IF(G41="はい","基準1と6",IF(J41="はい","基準1と6",""))</f>
      </c>
    </row>
    <row r="42" spans="1:14" ht="62.25" customHeight="1">
      <c r="A42" s="50"/>
      <c r="B42" s="50"/>
      <c r="C42" s="392" t="s">
        <v>162</v>
      </c>
      <c r="D42" s="403"/>
      <c r="E42" s="404"/>
      <c r="F42" s="387" t="s">
        <v>52</v>
      </c>
      <c r="G42" s="401"/>
      <c r="H42" s="57" t="s">
        <v>228</v>
      </c>
      <c r="I42" s="55"/>
      <c r="J42" s="401"/>
      <c r="K42" s="57" t="s">
        <v>228</v>
      </c>
      <c r="L42" s="55"/>
      <c r="M42" s="391">
        <f>IF(N42="","",VLOOKUP(N42,基準選択肢C,2,FALSE))</f>
      </c>
      <c r="N42" s="391">
        <f>IF(AND(G42="はい",I42="はい"),"基準1と4と5",IF(AND(J42="はい",L42="はい"),"基準1と4と5",IF(AND(G42="はい",I42="いいえ"),"基準1",IF(AND(J42="はい",L42="いいえ"),"基準1",""))))</f>
      </c>
    </row>
    <row r="43" spans="1:14" ht="79.5" customHeight="1">
      <c r="A43" s="50"/>
      <c r="B43" s="50"/>
      <c r="C43" s="405"/>
      <c r="D43" s="406"/>
      <c r="E43" s="407"/>
      <c r="F43" s="411"/>
      <c r="G43" s="412"/>
      <c r="H43" s="57" t="s">
        <v>81</v>
      </c>
      <c r="I43" s="55"/>
      <c r="J43" s="412"/>
      <c r="K43" s="57" t="s">
        <v>81</v>
      </c>
      <c r="L43" s="55"/>
      <c r="M43" s="313"/>
      <c r="N43" s="313"/>
    </row>
    <row r="44" spans="1:14" ht="62.25" customHeight="1">
      <c r="A44" s="50"/>
      <c r="B44" s="50"/>
      <c r="C44" s="405"/>
      <c r="D44" s="406"/>
      <c r="E44" s="407"/>
      <c r="F44" s="387" t="s">
        <v>51</v>
      </c>
      <c r="G44" s="401"/>
      <c r="H44" s="57" t="s">
        <v>228</v>
      </c>
      <c r="I44" s="55"/>
      <c r="J44" s="401"/>
      <c r="K44" s="57" t="s">
        <v>228</v>
      </c>
      <c r="L44" s="55"/>
      <c r="M44" s="391">
        <f>IF(N44="","",VLOOKUP(N44,基準選択肢C,2,FALSE))</f>
      </c>
      <c r="N44" s="391">
        <f>IF(AND(G44="はい",I44="はい"),"基準1と6",IF(AND(J44="はい",L44="はい"),"基準1と6",IF(AND(G44="はい",I44="いいえ"),"基準1",IF(AND(J44="はい",L44="いいえ"),"基準1",""))))</f>
      </c>
    </row>
    <row r="45" spans="1:14" ht="79.5" customHeight="1">
      <c r="A45" s="50"/>
      <c r="B45" s="50"/>
      <c r="C45" s="408"/>
      <c r="D45" s="409"/>
      <c r="E45" s="410"/>
      <c r="F45" s="411"/>
      <c r="G45" s="412"/>
      <c r="H45" s="57" t="s">
        <v>81</v>
      </c>
      <c r="I45" s="55"/>
      <c r="J45" s="412"/>
      <c r="K45" s="57" t="s">
        <v>81</v>
      </c>
      <c r="L45" s="55"/>
      <c r="M45" s="313"/>
      <c r="N45" s="313"/>
    </row>
    <row r="46" spans="1:14" ht="60" customHeight="1">
      <c r="A46" s="50"/>
      <c r="B46" s="50"/>
      <c r="C46" s="354" t="s">
        <v>163</v>
      </c>
      <c r="D46" s="416"/>
      <c r="E46" s="416"/>
      <c r="F46" s="387" t="s">
        <v>52</v>
      </c>
      <c r="G46" s="414"/>
      <c r="H46" s="99" t="s">
        <v>229</v>
      </c>
      <c r="I46" s="55"/>
      <c r="J46" s="414"/>
      <c r="K46" s="99" t="s">
        <v>229</v>
      </c>
      <c r="L46" s="55"/>
      <c r="M46" s="391">
        <f>IF(N46="","",VLOOKUP(N46,基準選択肢C,2))</f>
      </c>
      <c r="N46" s="391">
        <f>IF(AND(G46="はい",I46="はい"),"基準1と4と5",IF(AND(J46="はい",L46="はい"),"基準1と4と5",IF(AND(G46="はい",I46="いいえ"),"基準1",IF(AND(J46="はい",L46="いいえ"),"基準1",""))))</f>
      </c>
    </row>
    <row r="47" spans="1:14" ht="79.5" customHeight="1">
      <c r="A47" s="50"/>
      <c r="B47" s="50"/>
      <c r="C47" s="417"/>
      <c r="D47" s="418"/>
      <c r="E47" s="418"/>
      <c r="F47" s="413"/>
      <c r="G47" s="415"/>
      <c r="H47" s="99" t="s">
        <v>82</v>
      </c>
      <c r="I47" s="55"/>
      <c r="J47" s="415"/>
      <c r="K47" s="99" t="s">
        <v>82</v>
      </c>
      <c r="L47" s="55"/>
      <c r="M47" s="313"/>
      <c r="N47" s="313"/>
    </row>
    <row r="48" spans="1:14" ht="60" customHeight="1">
      <c r="A48" s="50"/>
      <c r="B48" s="50"/>
      <c r="C48" s="417"/>
      <c r="D48" s="418"/>
      <c r="E48" s="418"/>
      <c r="F48" s="387" t="s">
        <v>51</v>
      </c>
      <c r="G48" s="401"/>
      <c r="H48" s="57" t="s">
        <v>229</v>
      </c>
      <c r="I48" s="55"/>
      <c r="J48" s="401"/>
      <c r="K48" s="57" t="s">
        <v>229</v>
      </c>
      <c r="L48" s="55"/>
      <c r="M48" s="391">
        <f>IF(N48="","",VLOOKUP(N48,基準選択肢C,2))</f>
      </c>
      <c r="N48" s="391">
        <f>IF(AND(G48="はい",I48="はい"),"基準1と6",IF(AND(J48="はい",L48="はい"),"基準1と6",IF(AND(G48="はい",I48="いいえ"),"基準1",IF(AND(J48="はい",L48="いいえ"),"基準1",""))))</f>
      </c>
    </row>
    <row r="49" spans="1:14" ht="79.5" customHeight="1">
      <c r="A49" s="50"/>
      <c r="B49" s="50"/>
      <c r="C49" s="419"/>
      <c r="D49" s="420"/>
      <c r="E49" s="420"/>
      <c r="F49" s="413"/>
      <c r="G49" s="415"/>
      <c r="H49" s="57" t="s">
        <v>82</v>
      </c>
      <c r="I49" s="55"/>
      <c r="J49" s="415"/>
      <c r="K49" s="57" t="s">
        <v>82</v>
      </c>
      <c r="L49" s="55"/>
      <c r="M49" s="313"/>
      <c r="N49" s="313"/>
    </row>
    <row r="50" spans="1:14" ht="27.75" customHeight="1">
      <c r="A50" s="50"/>
      <c r="B50" s="50"/>
      <c r="C50" s="51"/>
      <c r="D50" s="51"/>
      <c r="E50" s="53"/>
      <c r="F50" s="53"/>
      <c r="G50" s="251"/>
      <c r="H50" s="51"/>
      <c r="I50" s="51"/>
      <c r="J50" s="51"/>
      <c r="K50" s="51"/>
      <c r="L50" s="51"/>
      <c r="M50" s="51"/>
      <c r="N50" s="247"/>
    </row>
    <row r="51" spans="1:14" ht="31.5" customHeight="1">
      <c r="A51" s="50"/>
      <c r="B51" s="50"/>
      <c r="C51" s="59"/>
      <c r="D51" s="63"/>
      <c r="E51" s="62" t="s">
        <v>168</v>
      </c>
      <c r="F51" s="246" t="s">
        <v>83</v>
      </c>
      <c r="G51" s="363">
        <f>IF(G20="","",G20)</f>
      </c>
      <c r="H51" s="364"/>
      <c r="I51" s="364"/>
      <c r="J51" s="364"/>
      <c r="K51" s="364"/>
      <c r="L51" s="364"/>
      <c r="M51" s="365"/>
      <c r="N51" s="247"/>
    </row>
    <row r="52" spans="1:14" ht="19.5" customHeight="1">
      <c r="A52" s="50"/>
      <c r="B52" s="50"/>
      <c r="C52" s="59"/>
      <c r="D52" s="59"/>
      <c r="E52" s="59"/>
      <c r="F52" s="59"/>
      <c r="G52" s="59"/>
      <c r="H52" s="59"/>
      <c r="I52" s="59"/>
      <c r="J52" s="59"/>
      <c r="K52" s="59"/>
      <c r="L52" s="59"/>
      <c r="M52" s="59"/>
      <c r="N52" s="247"/>
    </row>
    <row r="53" spans="1:14" ht="21" customHeight="1">
      <c r="A53" s="50"/>
      <c r="B53" s="50"/>
      <c r="C53" s="366" t="s">
        <v>62</v>
      </c>
      <c r="D53" s="367"/>
      <c r="E53" s="367"/>
      <c r="F53" s="368"/>
      <c r="G53" s="375" t="s">
        <v>61</v>
      </c>
      <c r="H53" s="376"/>
      <c r="I53" s="377"/>
      <c r="J53" s="375" t="s">
        <v>79</v>
      </c>
      <c r="K53" s="376"/>
      <c r="L53" s="377"/>
      <c r="M53" s="375"/>
      <c r="N53" s="378"/>
    </row>
    <row r="54" spans="1:14" ht="21" customHeight="1">
      <c r="A54" s="50"/>
      <c r="B54" s="50"/>
      <c r="C54" s="369"/>
      <c r="D54" s="370"/>
      <c r="E54" s="370"/>
      <c r="F54" s="371"/>
      <c r="G54" s="366" t="s">
        <v>23</v>
      </c>
      <c r="H54" s="375" t="s">
        <v>60</v>
      </c>
      <c r="I54" s="377"/>
      <c r="J54" s="366" t="s">
        <v>23</v>
      </c>
      <c r="K54" s="375" t="s">
        <v>60</v>
      </c>
      <c r="L54" s="377"/>
      <c r="M54" s="375" t="s">
        <v>60</v>
      </c>
      <c r="N54" s="378"/>
    </row>
    <row r="55" spans="1:14" ht="52.5" customHeight="1">
      <c r="A55" s="50"/>
      <c r="B55" s="50"/>
      <c r="C55" s="372"/>
      <c r="D55" s="373"/>
      <c r="E55" s="373"/>
      <c r="F55" s="374"/>
      <c r="G55" s="379"/>
      <c r="H55" s="375" t="s">
        <v>59</v>
      </c>
      <c r="I55" s="377"/>
      <c r="J55" s="379"/>
      <c r="K55" s="375" t="s">
        <v>59</v>
      </c>
      <c r="L55" s="377"/>
      <c r="M55" s="375" t="s">
        <v>58</v>
      </c>
      <c r="N55" s="378"/>
    </row>
    <row r="56" spans="1:14" ht="54" customHeight="1">
      <c r="A56" s="50"/>
      <c r="B56" s="50"/>
      <c r="C56" s="380" t="s">
        <v>80</v>
      </c>
      <c r="D56" s="381"/>
      <c r="E56" s="382"/>
      <c r="F56" s="56" t="s">
        <v>52</v>
      </c>
      <c r="G56" s="248"/>
      <c r="H56" s="57" t="s">
        <v>54</v>
      </c>
      <c r="I56" s="58"/>
      <c r="J56" s="248"/>
      <c r="K56" s="57" t="s">
        <v>54</v>
      </c>
      <c r="L56" s="58"/>
      <c r="M56" s="54">
        <f>IF(N56="","",VLOOKUP(N56,基準選択肢C,2,FALSE))</f>
      </c>
      <c r="N56" s="54">
        <f>IF(G56="はい","基準1",IF(J56="はい","基準1",""))</f>
      </c>
    </row>
    <row r="57" spans="1:14" ht="54" customHeight="1">
      <c r="A57" s="50"/>
      <c r="B57" s="50"/>
      <c r="C57" s="383" t="s">
        <v>159</v>
      </c>
      <c r="D57" s="384"/>
      <c r="E57" s="384"/>
      <c r="F57" s="387" t="s">
        <v>52</v>
      </c>
      <c r="G57" s="389"/>
      <c r="H57" s="249" t="s">
        <v>57</v>
      </c>
      <c r="I57" s="97"/>
      <c r="J57" s="389"/>
      <c r="K57" s="249" t="s">
        <v>57</v>
      </c>
      <c r="L57" s="97"/>
      <c r="M57" s="391">
        <f>IF(N57="","",VLOOKUP(N57,基準選択肢C,2,FALSE))</f>
      </c>
      <c r="N57" s="391">
        <f>IF(AND($G57="はい",$I58="有"),"基準1と4と5",IF(AND($J57="はい",$L58="有"),"基準1と4と5",IF($G57="はい","基準1",IF($J57="はい","基準1",""))))</f>
      </c>
    </row>
    <row r="58" spans="1:14" ht="48.75" customHeight="1">
      <c r="A58" s="50"/>
      <c r="B58" s="50"/>
      <c r="C58" s="385"/>
      <c r="D58" s="386"/>
      <c r="E58" s="386"/>
      <c r="F58" s="388"/>
      <c r="G58" s="390"/>
      <c r="H58" s="57" t="s">
        <v>56</v>
      </c>
      <c r="I58" s="55"/>
      <c r="J58" s="390"/>
      <c r="K58" s="57" t="s">
        <v>56</v>
      </c>
      <c r="L58" s="55"/>
      <c r="M58" s="313"/>
      <c r="N58" s="313"/>
    </row>
    <row r="59" spans="1:14" ht="60" customHeight="1">
      <c r="A59" s="50"/>
      <c r="B59" s="50"/>
      <c r="C59" s="392" t="s">
        <v>160</v>
      </c>
      <c r="D59" s="393"/>
      <c r="E59" s="394"/>
      <c r="F59" s="387" t="s">
        <v>52</v>
      </c>
      <c r="G59" s="401"/>
      <c r="H59" s="54" t="s">
        <v>55</v>
      </c>
      <c r="I59" s="55"/>
      <c r="J59" s="401"/>
      <c r="K59" s="54" t="s">
        <v>55</v>
      </c>
      <c r="L59" s="55"/>
      <c r="M59" s="391">
        <f>IF(N59="","",VLOOKUP(N59,基準選択肢C,2,FALSE))</f>
      </c>
      <c r="N59" s="391">
        <f>IF(OR(I60&gt;=2500000,L60&gt;=2500000),"基準1と4と5",IF(OR(I60&gt;=1000000,L60&gt;=1000000),"基準1",""))</f>
      </c>
    </row>
    <row r="60" spans="1:14" ht="54" customHeight="1">
      <c r="A60" s="50"/>
      <c r="B60" s="50"/>
      <c r="C60" s="395"/>
      <c r="D60" s="396"/>
      <c r="E60" s="397"/>
      <c r="F60" s="388"/>
      <c r="G60" s="390"/>
      <c r="H60" s="57" t="s">
        <v>54</v>
      </c>
      <c r="I60" s="58"/>
      <c r="J60" s="390"/>
      <c r="K60" s="57" t="s">
        <v>54</v>
      </c>
      <c r="L60" s="58"/>
      <c r="M60" s="313"/>
      <c r="N60" s="313"/>
    </row>
    <row r="61" spans="1:14" ht="60" customHeight="1">
      <c r="A61" s="50"/>
      <c r="B61" s="50"/>
      <c r="C61" s="395"/>
      <c r="D61" s="396"/>
      <c r="E61" s="397"/>
      <c r="F61" s="387" t="s">
        <v>51</v>
      </c>
      <c r="G61" s="401"/>
      <c r="H61" s="54" t="s">
        <v>55</v>
      </c>
      <c r="I61" s="55"/>
      <c r="J61" s="401"/>
      <c r="K61" s="54" t="s">
        <v>55</v>
      </c>
      <c r="L61" s="55"/>
      <c r="M61" s="391">
        <f>IF(N61="","",VLOOKUP(N61,基準選択肢C,2,FALSE))</f>
      </c>
      <c r="N61" s="391">
        <f>IF(OR(I62&gt;=2500000,L62&gt;=2500000),"基準1と6",IF(OR(I62&gt;=1000000,L62&gt;=1000000),"基準1",""))</f>
      </c>
    </row>
    <row r="62" spans="1:14" ht="54" customHeight="1">
      <c r="A62" s="50"/>
      <c r="B62" s="50"/>
      <c r="C62" s="398"/>
      <c r="D62" s="399"/>
      <c r="E62" s="400"/>
      <c r="F62" s="388"/>
      <c r="G62" s="390"/>
      <c r="H62" s="57" t="s">
        <v>54</v>
      </c>
      <c r="I62" s="58"/>
      <c r="J62" s="390"/>
      <c r="K62" s="57" t="s">
        <v>54</v>
      </c>
      <c r="L62" s="58"/>
      <c r="M62" s="313"/>
      <c r="N62" s="313"/>
    </row>
    <row r="63" spans="1:14" ht="73.5" customHeight="1">
      <c r="A63" s="50"/>
      <c r="B63" s="50"/>
      <c r="C63" s="402" t="s">
        <v>161</v>
      </c>
      <c r="D63" s="393"/>
      <c r="E63" s="394"/>
      <c r="F63" s="56" t="s">
        <v>52</v>
      </c>
      <c r="G63" s="250"/>
      <c r="H63" s="57" t="s">
        <v>53</v>
      </c>
      <c r="I63" s="55"/>
      <c r="J63" s="250"/>
      <c r="K63" s="57" t="s">
        <v>53</v>
      </c>
      <c r="L63" s="55"/>
      <c r="M63" s="54">
        <f>IF(N63="","",VLOOKUP(N63,基準選択肢C,2,FALSE))</f>
      </c>
      <c r="N63" s="54">
        <f>IF(G63="はい","基準1と4と5",IF(J63="はい","基準1と4と5",""))</f>
      </c>
    </row>
    <row r="64" spans="1:14" ht="79.5" customHeight="1">
      <c r="A64" s="50"/>
      <c r="B64" s="50"/>
      <c r="C64" s="398"/>
      <c r="D64" s="399"/>
      <c r="E64" s="400"/>
      <c r="F64" s="56" t="s">
        <v>51</v>
      </c>
      <c r="G64" s="250"/>
      <c r="H64" s="57" t="s">
        <v>53</v>
      </c>
      <c r="I64" s="55"/>
      <c r="J64" s="250"/>
      <c r="K64" s="57" t="s">
        <v>53</v>
      </c>
      <c r="L64" s="55"/>
      <c r="M64" s="54">
        <f>IF(N64="","",VLOOKUP(N64,基準選択肢C,2,FALSE))</f>
      </c>
      <c r="N64" s="54">
        <f>IF(G64="はい","基準1と6",IF(J64="はい","基準1と6",""))</f>
      </c>
    </row>
    <row r="65" spans="1:14" ht="62.25" customHeight="1">
      <c r="A65" s="50"/>
      <c r="B65" s="50"/>
      <c r="C65" s="392" t="s">
        <v>162</v>
      </c>
      <c r="D65" s="403"/>
      <c r="E65" s="404"/>
      <c r="F65" s="387" t="s">
        <v>52</v>
      </c>
      <c r="G65" s="401"/>
      <c r="H65" s="57" t="s">
        <v>228</v>
      </c>
      <c r="I65" s="55"/>
      <c r="J65" s="401"/>
      <c r="K65" s="57" t="s">
        <v>228</v>
      </c>
      <c r="L65" s="55"/>
      <c r="M65" s="391">
        <f>IF(N65="","",VLOOKUP(N65,基準選択肢C,2,FALSE))</f>
      </c>
      <c r="N65" s="391">
        <f>IF(AND(G65="はい",I65="はい"),"基準1と4と5",IF(AND(J65="はい",L65="はい"),"基準1と4と5",IF(AND(G65="はい",I65="いいえ"),"基準1",IF(AND(J65="はい",L65="いいえ"),"基準1",""))))</f>
      </c>
    </row>
    <row r="66" spans="1:14" ht="79.5" customHeight="1">
      <c r="A66" s="50"/>
      <c r="B66" s="50"/>
      <c r="C66" s="405"/>
      <c r="D66" s="406"/>
      <c r="E66" s="407"/>
      <c r="F66" s="421"/>
      <c r="G66" s="412"/>
      <c r="H66" s="57" t="s">
        <v>81</v>
      </c>
      <c r="I66" s="55"/>
      <c r="J66" s="412"/>
      <c r="K66" s="57" t="s">
        <v>81</v>
      </c>
      <c r="L66" s="55"/>
      <c r="M66" s="313"/>
      <c r="N66" s="313"/>
    </row>
    <row r="67" spans="1:14" ht="62.25" customHeight="1">
      <c r="A67" s="50"/>
      <c r="B67" s="50"/>
      <c r="C67" s="405"/>
      <c r="D67" s="406"/>
      <c r="E67" s="407"/>
      <c r="F67" s="387" t="s">
        <v>51</v>
      </c>
      <c r="G67" s="401"/>
      <c r="H67" s="57" t="s">
        <v>228</v>
      </c>
      <c r="I67" s="55"/>
      <c r="J67" s="401"/>
      <c r="K67" s="57" t="s">
        <v>228</v>
      </c>
      <c r="L67" s="55"/>
      <c r="M67" s="391">
        <f>IF(N67="","",VLOOKUP(N67,基準選択肢C,2,FALSE))</f>
      </c>
      <c r="N67" s="391">
        <f>IF(AND(G67="はい",I67="はい"),"基準1と6",IF(AND(J67="はい",L67="はい"),"基準1と6",IF(AND(G67="はい",I67="いいえ"),"基準1",IF(AND(J67="はい",L67="いいえ"),"基準1",""))))</f>
      </c>
    </row>
    <row r="68" spans="1:14" ht="79.5" customHeight="1">
      <c r="A68" s="50"/>
      <c r="B68" s="50"/>
      <c r="C68" s="408"/>
      <c r="D68" s="409"/>
      <c r="E68" s="410"/>
      <c r="F68" s="421"/>
      <c r="G68" s="412"/>
      <c r="H68" s="57" t="s">
        <v>81</v>
      </c>
      <c r="I68" s="55"/>
      <c r="J68" s="412"/>
      <c r="K68" s="57" t="s">
        <v>81</v>
      </c>
      <c r="L68" s="55"/>
      <c r="M68" s="313"/>
      <c r="N68" s="313"/>
    </row>
    <row r="69" spans="1:14" ht="60" customHeight="1">
      <c r="A69" s="50"/>
      <c r="B69" s="50"/>
      <c r="C69" s="354" t="s">
        <v>163</v>
      </c>
      <c r="D69" s="416"/>
      <c r="E69" s="416"/>
      <c r="F69" s="387" t="s">
        <v>52</v>
      </c>
      <c r="G69" s="414"/>
      <c r="H69" s="99" t="s">
        <v>229</v>
      </c>
      <c r="I69" s="55"/>
      <c r="J69" s="414"/>
      <c r="K69" s="99" t="s">
        <v>229</v>
      </c>
      <c r="L69" s="55"/>
      <c r="M69" s="391">
        <f>IF(N69="","",VLOOKUP(N69,基準選択肢C,2))</f>
      </c>
      <c r="N69" s="391">
        <f>IF(AND(G69="はい",I69="はい"),"基準1と4と5",IF(AND(J69="はい",L69="はい"),"基準1と4と5",IF(AND(G69="はい",I69="いいえ"),"基準1",IF(AND(J69="はい",L69="いいえ"),"基準1",""))))</f>
      </c>
    </row>
    <row r="70" spans="1:14" ht="79.5" customHeight="1">
      <c r="A70" s="50"/>
      <c r="B70" s="50"/>
      <c r="C70" s="417"/>
      <c r="D70" s="418"/>
      <c r="E70" s="418"/>
      <c r="F70" s="313"/>
      <c r="G70" s="415"/>
      <c r="H70" s="99" t="s">
        <v>82</v>
      </c>
      <c r="I70" s="55"/>
      <c r="J70" s="415"/>
      <c r="K70" s="99" t="s">
        <v>82</v>
      </c>
      <c r="L70" s="55"/>
      <c r="M70" s="313"/>
      <c r="N70" s="313"/>
    </row>
    <row r="71" spans="1:14" ht="60" customHeight="1">
      <c r="A71" s="50"/>
      <c r="B71" s="50"/>
      <c r="C71" s="417"/>
      <c r="D71" s="418"/>
      <c r="E71" s="418"/>
      <c r="F71" s="387" t="s">
        <v>51</v>
      </c>
      <c r="G71" s="401"/>
      <c r="H71" s="57" t="s">
        <v>229</v>
      </c>
      <c r="I71" s="55"/>
      <c r="J71" s="401"/>
      <c r="K71" s="57" t="s">
        <v>229</v>
      </c>
      <c r="L71" s="55"/>
      <c r="M71" s="391">
        <f>IF(N71="","",VLOOKUP(N71,基準選択肢C,2))</f>
      </c>
      <c r="N71" s="391">
        <f>IF(AND(G71="はい",I71="はい"),"基準1と6",IF(AND(J71="はい",L71="はい"),"基準1と6",IF(AND(G71="はい",I71="いいえ"),"基準1",IF(AND(J71="はい",L71="いいえ"),"基準1",""))))</f>
      </c>
    </row>
    <row r="72" spans="1:14" ht="79.5" customHeight="1">
      <c r="A72" s="50"/>
      <c r="B72" s="50"/>
      <c r="C72" s="419"/>
      <c r="D72" s="420"/>
      <c r="E72" s="420"/>
      <c r="F72" s="313"/>
      <c r="G72" s="415"/>
      <c r="H72" s="57" t="s">
        <v>82</v>
      </c>
      <c r="I72" s="55"/>
      <c r="J72" s="415"/>
      <c r="K72" s="57" t="s">
        <v>82</v>
      </c>
      <c r="L72" s="55"/>
      <c r="M72" s="313"/>
      <c r="N72" s="313"/>
    </row>
    <row r="73" spans="1:14" ht="19.5" customHeight="1">
      <c r="A73" s="50"/>
      <c r="B73" s="50"/>
      <c r="C73" s="48"/>
      <c r="D73" s="48"/>
      <c r="E73" s="48"/>
      <c r="F73" s="48"/>
      <c r="G73" s="48"/>
      <c r="H73" s="48"/>
      <c r="N73" s="252"/>
    </row>
    <row r="74" spans="1:14" ht="31.5" customHeight="1">
      <c r="A74" s="50"/>
      <c r="B74" s="50"/>
      <c r="C74" s="59"/>
      <c r="D74" s="63"/>
      <c r="E74" s="62" t="s">
        <v>168</v>
      </c>
      <c r="F74" s="246" t="s">
        <v>84</v>
      </c>
      <c r="G74" s="363">
        <f>IF(G21="","",G21)</f>
      </c>
      <c r="H74" s="364"/>
      <c r="I74" s="364"/>
      <c r="J74" s="364"/>
      <c r="K74" s="364"/>
      <c r="L74" s="364"/>
      <c r="M74" s="365"/>
      <c r="N74" s="247"/>
    </row>
    <row r="75" spans="1:14" ht="19.5" customHeight="1">
      <c r="A75" s="50"/>
      <c r="B75" s="50"/>
      <c r="C75" s="59"/>
      <c r="D75" s="59"/>
      <c r="E75" s="59"/>
      <c r="F75" s="59"/>
      <c r="G75" s="59"/>
      <c r="H75" s="59"/>
      <c r="I75" s="59"/>
      <c r="J75" s="59"/>
      <c r="K75" s="59"/>
      <c r="L75" s="59"/>
      <c r="M75" s="59"/>
      <c r="N75" s="247"/>
    </row>
    <row r="76" spans="1:14" ht="21" customHeight="1">
      <c r="A76" s="50"/>
      <c r="B76" s="50"/>
      <c r="C76" s="366" t="s">
        <v>62</v>
      </c>
      <c r="D76" s="367"/>
      <c r="E76" s="367"/>
      <c r="F76" s="368"/>
      <c r="G76" s="375" t="s">
        <v>61</v>
      </c>
      <c r="H76" s="376"/>
      <c r="I76" s="377"/>
      <c r="J76" s="375" t="s">
        <v>79</v>
      </c>
      <c r="K76" s="376"/>
      <c r="L76" s="377"/>
      <c r="M76" s="375"/>
      <c r="N76" s="378"/>
    </row>
    <row r="77" spans="1:14" ht="21" customHeight="1">
      <c r="A77" s="50"/>
      <c r="B77" s="50"/>
      <c r="C77" s="369"/>
      <c r="D77" s="370"/>
      <c r="E77" s="370"/>
      <c r="F77" s="371"/>
      <c r="G77" s="366" t="s">
        <v>23</v>
      </c>
      <c r="H77" s="375" t="s">
        <v>60</v>
      </c>
      <c r="I77" s="377"/>
      <c r="J77" s="366" t="s">
        <v>23</v>
      </c>
      <c r="K77" s="375" t="s">
        <v>60</v>
      </c>
      <c r="L77" s="377"/>
      <c r="M77" s="375" t="s">
        <v>60</v>
      </c>
      <c r="N77" s="378"/>
    </row>
    <row r="78" spans="1:14" ht="52.5" customHeight="1">
      <c r="A78" s="50"/>
      <c r="B78" s="50"/>
      <c r="C78" s="372"/>
      <c r="D78" s="373"/>
      <c r="E78" s="373"/>
      <c r="F78" s="374"/>
      <c r="G78" s="379"/>
      <c r="H78" s="375" t="s">
        <v>59</v>
      </c>
      <c r="I78" s="377"/>
      <c r="J78" s="379"/>
      <c r="K78" s="375" t="s">
        <v>59</v>
      </c>
      <c r="L78" s="377"/>
      <c r="M78" s="375" t="s">
        <v>58</v>
      </c>
      <c r="N78" s="378"/>
    </row>
    <row r="79" spans="1:14" ht="54" customHeight="1">
      <c r="A79" s="50"/>
      <c r="B79" s="50"/>
      <c r="C79" s="380" t="s">
        <v>80</v>
      </c>
      <c r="D79" s="381"/>
      <c r="E79" s="382"/>
      <c r="F79" s="56" t="s">
        <v>52</v>
      </c>
      <c r="G79" s="248"/>
      <c r="H79" s="57" t="s">
        <v>54</v>
      </c>
      <c r="I79" s="58"/>
      <c r="J79" s="248"/>
      <c r="K79" s="57" t="s">
        <v>54</v>
      </c>
      <c r="L79" s="58"/>
      <c r="M79" s="54">
        <f>IF(N79="","",VLOOKUP(N79,基準選択肢C,2,FALSE))</f>
      </c>
      <c r="N79" s="54">
        <f>IF(G79="はい","基準1",IF(J79="はい","基準1",""))</f>
      </c>
    </row>
    <row r="80" spans="1:14" ht="54" customHeight="1">
      <c r="A80" s="50"/>
      <c r="B80" s="50"/>
      <c r="C80" s="383" t="s">
        <v>159</v>
      </c>
      <c r="D80" s="384"/>
      <c r="E80" s="384"/>
      <c r="F80" s="387" t="s">
        <v>52</v>
      </c>
      <c r="G80" s="389"/>
      <c r="H80" s="249" t="s">
        <v>57</v>
      </c>
      <c r="I80" s="97"/>
      <c r="J80" s="389"/>
      <c r="K80" s="249" t="s">
        <v>57</v>
      </c>
      <c r="L80" s="97"/>
      <c r="M80" s="391">
        <f>IF(N80="","",VLOOKUP(N80,基準選択肢C,2,FALSE))</f>
      </c>
      <c r="N80" s="391">
        <f>IF(AND($G80="はい",$I81="有"),"基準1と4と5",IF(AND($J80="はい",$L81="有"),"基準1と4と5",IF($G80="はい","基準1",IF($J80="はい","基準1",""))))</f>
      </c>
    </row>
    <row r="81" spans="1:14" ht="48.75" customHeight="1">
      <c r="A81" s="50"/>
      <c r="B81" s="50"/>
      <c r="C81" s="385"/>
      <c r="D81" s="386"/>
      <c r="E81" s="386"/>
      <c r="F81" s="388"/>
      <c r="G81" s="390"/>
      <c r="H81" s="57" t="s">
        <v>56</v>
      </c>
      <c r="I81" s="55"/>
      <c r="J81" s="390"/>
      <c r="K81" s="57" t="s">
        <v>56</v>
      </c>
      <c r="L81" s="55"/>
      <c r="M81" s="313"/>
      <c r="N81" s="313"/>
    </row>
    <row r="82" spans="1:14" ht="60" customHeight="1">
      <c r="A82" s="50"/>
      <c r="B82" s="50"/>
      <c r="C82" s="392" t="s">
        <v>160</v>
      </c>
      <c r="D82" s="393"/>
      <c r="E82" s="394"/>
      <c r="F82" s="387" t="s">
        <v>52</v>
      </c>
      <c r="G82" s="401"/>
      <c r="H82" s="54" t="s">
        <v>55</v>
      </c>
      <c r="I82" s="55"/>
      <c r="J82" s="401"/>
      <c r="K82" s="54" t="s">
        <v>55</v>
      </c>
      <c r="L82" s="55"/>
      <c r="M82" s="391">
        <f>IF(N82="","",VLOOKUP(N82,基準選択肢C,2,FALSE))</f>
      </c>
      <c r="N82" s="391">
        <f>IF(OR(I83&gt;=2500000,L83&gt;=2500000),"基準1と4と5",IF(OR(I83&gt;=1000000,L83&gt;=1000000),"基準1",""))</f>
      </c>
    </row>
    <row r="83" spans="1:14" ht="54" customHeight="1">
      <c r="A83" s="50"/>
      <c r="B83" s="50"/>
      <c r="C83" s="395"/>
      <c r="D83" s="396"/>
      <c r="E83" s="397"/>
      <c r="F83" s="388"/>
      <c r="G83" s="390"/>
      <c r="H83" s="57" t="s">
        <v>54</v>
      </c>
      <c r="I83" s="58"/>
      <c r="J83" s="390"/>
      <c r="K83" s="57" t="s">
        <v>54</v>
      </c>
      <c r="L83" s="58"/>
      <c r="M83" s="313"/>
      <c r="N83" s="313"/>
    </row>
    <row r="84" spans="1:14" ht="60" customHeight="1">
      <c r="A84" s="50"/>
      <c r="B84" s="50"/>
      <c r="C84" s="395"/>
      <c r="D84" s="396"/>
      <c r="E84" s="397"/>
      <c r="F84" s="387" t="s">
        <v>51</v>
      </c>
      <c r="G84" s="401"/>
      <c r="H84" s="54" t="s">
        <v>55</v>
      </c>
      <c r="I84" s="55"/>
      <c r="J84" s="401"/>
      <c r="K84" s="54" t="s">
        <v>55</v>
      </c>
      <c r="L84" s="55"/>
      <c r="M84" s="391">
        <f>IF(N84="","",VLOOKUP(N84,基準選択肢C,2,FALSE))</f>
      </c>
      <c r="N84" s="391">
        <f>IF(OR(I85&gt;=2500000,L85&gt;=2500000),"基準1と6",IF(OR(I85&gt;=1000000,L85&gt;=1000000),"基準1",""))</f>
      </c>
    </row>
    <row r="85" spans="1:14" ht="54" customHeight="1">
      <c r="A85" s="50"/>
      <c r="B85" s="50"/>
      <c r="C85" s="398"/>
      <c r="D85" s="399"/>
      <c r="E85" s="400"/>
      <c r="F85" s="388"/>
      <c r="G85" s="390"/>
      <c r="H85" s="57" t="s">
        <v>54</v>
      </c>
      <c r="I85" s="58"/>
      <c r="J85" s="390"/>
      <c r="K85" s="57" t="s">
        <v>54</v>
      </c>
      <c r="L85" s="58"/>
      <c r="M85" s="313"/>
      <c r="N85" s="313"/>
    </row>
    <row r="86" spans="1:14" ht="73.5" customHeight="1">
      <c r="A86" s="50"/>
      <c r="B86" s="50"/>
      <c r="C86" s="402" t="s">
        <v>161</v>
      </c>
      <c r="D86" s="393"/>
      <c r="E86" s="394"/>
      <c r="F86" s="56" t="s">
        <v>52</v>
      </c>
      <c r="G86" s="250"/>
      <c r="H86" s="57" t="s">
        <v>53</v>
      </c>
      <c r="I86" s="55"/>
      <c r="J86" s="250"/>
      <c r="K86" s="57" t="s">
        <v>53</v>
      </c>
      <c r="L86" s="55"/>
      <c r="M86" s="54">
        <f>IF(N86="","",VLOOKUP(N86,基準選択肢C,2,FALSE))</f>
      </c>
      <c r="N86" s="54">
        <f>IF(G86="はい","基準1と4と5",IF(J86="はい","基準1と4と5",""))</f>
      </c>
    </row>
    <row r="87" spans="1:14" ht="79.5" customHeight="1">
      <c r="A87" s="50"/>
      <c r="B87" s="50"/>
      <c r="C87" s="398"/>
      <c r="D87" s="399"/>
      <c r="E87" s="400"/>
      <c r="F87" s="56" t="s">
        <v>51</v>
      </c>
      <c r="G87" s="250"/>
      <c r="H87" s="57" t="s">
        <v>53</v>
      </c>
      <c r="I87" s="55"/>
      <c r="J87" s="250"/>
      <c r="K87" s="57" t="s">
        <v>53</v>
      </c>
      <c r="L87" s="55"/>
      <c r="M87" s="54">
        <f>IF(N87="","",VLOOKUP(N87,基準選択肢C,2,FALSE))</f>
      </c>
      <c r="N87" s="54">
        <f>IF(G87="はい","基準1と6",IF(J87="はい","基準1と6",""))</f>
      </c>
    </row>
    <row r="88" spans="1:14" ht="62.25" customHeight="1">
      <c r="A88" s="50"/>
      <c r="B88" s="50"/>
      <c r="C88" s="392" t="s">
        <v>162</v>
      </c>
      <c r="D88" s="403"/>
      <c r="E88" s="404"/>
      <c r="F88" s="387" t="s">
        <v>52</v>
      </c>
      <c r="G88" s="401"/>
      <c r="H88" s="57" t="s">
        <v>228</v>
      </c>
      <c r="I88" s="55"/>
      <c r="J88" s="401"/>
      <c r="K88" s="57" t="s">
        <v>228</v>
      </c>
      <c r="L88" s="55"/>
      <c r="M88" s="391">
        <f>IF(N88="","",VLOOKUP(N88,基準選択肢C,2,FALSE))</f>
      </c>
      <c r="N88" s="391">
        <f>IF(AND(G88="はい",I88="はい"),"基準1と4と5",IF(AND(J88="はい",L88="はい"),"基準1と4と5",IF(AND(G88="はい",I88="いいえ"),"基準1",IF(AND(J88="はい",L88="いいえ"),"基準1",""))))</f>
      </c>
    </row>
    <row r="89" spans="1:14" ht="79.5" customHeight="1">
      <c r="A89" s="50"/>
      <c r="B89" s="50"/>
      <c r="C89" s="405"/>
      <c r="D89" s="406"/>
      <c r="E89" s="407"/>
      <c r="F89" s="421"/>
      <c r="G89" s="412"/>
      <c r="H89" s="57" t="s">
        <v>81</v>
      </c>
      <c r="I89" s="55"/>
      <c r="J89" s="412"/>
      <c r="K89" s="57" t="s">
        <v>81</v>
      </c>
      <c r="L89" s="55"/>
      <c r="M89" s="313"/>
      <c r="N89" s="313"/>
    </row>
    <row r="90" spans="1:14" ht="62.25" customHeight="1">
      <c r="A90" s="50"/>
      <c r="B90" s="50"/>
      <c r="C90" s="405"/>
      <c r="D90" s="406"/>
      <c r="E90" s="407"/>
      <c r="F90" s="387" t="s">
        <v>51</v>
      </c>
      <c r="G90" s="401"/>
      <c r="H90" s="57" t="s">
        <v>228</v>
      </c>
      <c r="I90" s="55"/>
      <c r="J90" s="401"/>
      <c r="K90" s="57" t="s">
        <v>228</v>
      </c>
      <c r="L90" s="55"/>
      <c r="M90" s="391">
        <f>IF(N90="","",VLOOKUP(N90,基準選択肢C,2,FALSE))</f>
      </c>
      <c r="N90" s="391">
        <f>IF(AND(G90="はい",I90="はい"),"基準1と6",IF(AND(J90="はい",L90="はい"),"基準1と6",IF(AND(G90="はい",I90="いいえ"),"基準1",IF(AND(J90="はい",L90="いいえ"),"基準1",""))))</f>
      </c>
    </row>
    <row r="91" spans="1:14" ht="79.5" customHeight="1">
      <c r="A91" s="50"/>
      <c r="B91" s="50"/>
      <c r="C91" s="408"/>
      <c r="D91" s="409"/>
      <c r="E91" s="410"/>
      <c r="F91" s="421"/>
      <c r="G91" s="412"/>
      <c r="H91" s="57" t="s">
        <v>81</v>
      </c>
      <c r="I91" s="55"/>
      <c r="J91" s="412"/>
      <c r="K91" s="57" t="s">
        <v>81</v>
      </c>
      <c r="L91" s="55"/>
      <c r="M91" s="313"/>
      <c r="N91" s="313"/>
    </row>
    <row r="92" spans="1:14" ht="60" customHeight="1">
      <c r="A92" s="50"/>
      <c r="B92" s="50"/>
      <c r="C92" s="354" t="s">
        <v>163</v>
      </c>
      <c r="D92" s="416"/>
      <c r="E92" s="416"/>
      <c r="F92" s="387" t="s">
        <v>52</v>
      </c>
      <c r="G92" s="414"/>
      <c r="H92" s="99" t="s">
        <v>229</v>
      </c>
      <c r="I92" s="55"/>
      <c r="J92" s="414"/>
      <c r="K92" s="99" t="s">
        <v>229</v>
      </c>
      <c r="L92" s="55"/>
      <c r="M92" s="391">
        <f>IF(N92="","",VLOOKUP(N92,基準選択肢C,2))</f>
      </c>
      <c r="N92" s="391">
        <f>IF(AND(G92="はい",I92="はい"),"基準1と4と5",IF(AND(J92="はい",L92="はい"),"基準1と4と5",IF(AND(G92="はい",I92="いいえ"),"基準1",IF(AND(J92="はい",L92="いいえ"),"基準1",""))))</f>
      </c>
    </row>
    <row r="93" spans="1:14" ht="79.5" customHeight="1">
      <c r="A93" s="50"/>
      <c r="B93" s="50"/>
      <c r="C93" s="417"/>
      <c r="D93" s="418"/>
      <c r="E93" s="418"/>
      <c r="F93" s="313"/>
      <c r="G93" s="415"/>
      <c r="H93" s="99" t="s">
        <v>82</v>
      </c>
      <c r="I93" s="55"/>
      <c r="J93" s="415"/>
      <c r="K93" s="99" t="s">
        <v>82</v>
      </c>
      <c r="L93" s="55"/>
      <c r="M93" s="313"/>
      <c r="N93" s="313"/>
    </row>
    <row r="94" spans="1:14" ht="60" customHeight="1">
      <c r="A94" s="50"/>
      <c r="B94" s="50"/>
      <c r="C94" s="417"/>
      <c r="D94" s="418"/>
      <c r="E94" s="418"/>
      <c r="F94" s="387" t="s">
        <v>51</v>
      </c>
      <c r="G94" s="401"/>
      <c r="H94" s="57" t="s">
        <v>229</v>
      </c>
      <c r="I94" s="55"/>
      <c r="J94" s="401"/>
      <c r="K94" s="57" t="s">
        <v>229</v>
      </c>
      <c r="L94" s="55"/>
      <c r="M94" s="391">
        <f>IF(N94="","",VLOOKUP(N94,基準選択肢C,2))</f>
      </c>
      <c r="N94" s="391">
        <f>IF(AND(G94="はい",I94="はい"),"基準1と6",IF(AND(J94="はい",L94="はい"),"基準1と6",IF(AND(G94="はい",I94="いいえ"),"基準1",IF(AND(J94="はい",L94="いいえ"),"基準1",""))))</f>
      </c>
    </row>
    <row r="95" spans="1:14" ht="79.5" customHeight="1">
      <c r="A95" s="50"/>
      <c r="B95" s="50"/>
      <c r="C95" s="419"/>
      <c r="D95" s="420"/>
      <c r="E95" s="420"/>
      <c r="F95" s="313"/>
      <c r="G95" s="415"/>
      <c r="H95" s="57" t="s">
        <v>82</v>
      </c>
      <c r="I95" s="55"/>
      <c r="J95" s="415"/>
      <c r="K95" s="57" t="s">
        <v>82</v>
      </c>
      <c r="L95" s="55"/>
      <c r="M95" s="313"/>
      <c r="N95" s="313"/>
    </row>
    <row r="96" spans="3:14" ht="20.25" customHeight="1">
      <c r="C96" s="48"/>
      <c r="D96" s="48"/>
      <c r="E96" s="48"/>
      <c r="F96" s="48"/>
      <c r="G96" s="48"/>
      <c r="H96" s="48"/>
      <c r="N96" s="252"/>
    </row>
    <row r="97" spans="1:14" ht="31.5" customHeight="1">
      <c r="A97" s="50"/>
      <c r="B97" s="50"/>
      <c r="C97" s="59"/>
      <c r="D97" s="63"/>
      <c r="E97" s="62" t="s">
        <v>168</v>
      </c>
      <c r="F97" s="246" t="s">
        <v>85</v>
      </c>
      <c r="G97" s="363">
        <f>IF(G22="","",G22)</f>
      </c>
      <c r="H97" s="364"/>
      <c r="I97" s="364"/>
      <c r="J97" s="364"/>
      <c r="K97" s="364"/>
      <c r="L97" s="364"/>
      <c r="M97" s="365"/>
      <c r="N97" s="247"/>
    </row>
    <row r="98" spans="1:14" ht="19.5" customHeight="1">
      <c r="A98" s="50"/>
      <c r="B98" s="50"/>
      <c r="C98" s="59"/>
      <c r="D98" s="59"/>
      <c r="E98" s="59"/>
      <c r="F98" s="59"/>
      <c r="G98" s="59"/>
      <c r="H98" s="59"/>
      <c r="I98" s="59"/>
      <c r="J98" s="59"/>
      <c r="K98" s="59"/>
      <c r="L98" s="59"/>
      <c r="M98" s="59"/>
      <c r="N98" s="247"/>
    </row>
    <row r="99" spans="1:14" ht="21" customHeight="1">
      <c r="A99" s="50"/>
      <c r="B99" s="50"/>
      <c r="C99" s="366" t="s">
        <v>62</v>
      </c>
      <c r="D99" s="367"/>
      <c r="E99" s="367"/>
      <c r="F99" s="368"/>
      <c r="G99" s="375" t="s">
        <v>61</v>
      </c>
      <c r="H99" s="376"/>
      <c r="I99" s="377"/>
      <c r="J99" s="375" t="s">
        <v>79</v>
      </c>
      <c r="K99" s="376"/>
      <c r="L99" s="377"/>
      <c r="M99" s="375"/>
      <c r="N99" s="378"/>
    </row>
    <row r="100" spans="1:14" ht="21" customHeight="1">
      <c r="A100" s="50"/>
      <c r="B100" s="50"/>
      <c r="C100" s="369"/>
      <c r="D100" s="370"/>
      <c r="E100" s="370"/>
      <c r="F100" s="371"/>
      <c r="G100" s="366" t="s">
        <v>23</v>
      </c>
      <c r="H100" s="375" t="s">
        <v>60</v>
      </c>
      <c r="I100" s="377"/>
      <c r="J100" s="366" t="s">
        <v>23</v>
      </c>
      <c r="K100" s="375" t="s">
        <v>60</v>
      </c>
      <c r="L100" s="377"/>
      <c r="M100" s="375" t="s">
        <v>60</v>
      </c>
      <c r="N100" s="378"/>
    </row>
    <row r="101" spans="1:14" ht="52.5" customHeight="1">
      <c r="A101" s="50"/>
      <c r="B101" s="50"/>
      <c r="C101" s="372"/>
      <c r="D101" s="373"/>
      <c r="E101" s="373"/>
      <c r="F101" s="374"/>
      <c r="G101" s="379"/>
      <c r="H101" s="375" t="s">
        <v>59</v>
      </c>
      <c r="I101" s="377"/>
      <c r="J101" s="379"/>
      <c r="K101" s="375" t="s">
        <v>59</v>
      </c>
      <c r="L101" s="377"/>
      <c r="M101" s="375" t="s">
        <v>58</v>
      </c>
      <c r="N101" s="378"/>
    </row>
    <row r="102" spans="1:14" ht="54" customHeight="1">
      <c r="A102" s="50"/>
      <c r="B102" s="50"/>
      <c r="C102" s="380" t="s">
        <v>80</v>
      </c>
      <c r="D102" s="381"/>
      <c r="E102" s="382"/>
      <c r="F102" s="56" t="s">
        <v>52</v>
      </c>
      <c r="G102" s="248"/>
      <c r="H102" s="57" t="s">
        <v>54</v>
      </c>
      <c r="I102" s="58"/>
      <c r="J102" s="248"/>
      <c r="K102" s="57" t="s">
        <v>54</v>
      </c>
      <c r="L102" s="58"/>
      <c r="M102" s="54">
        <f>IF(N102="","",VLOOKUP(N102,基準選択肢C,2,FALSE))</f>
      </c>
      <c r="N102" s="54">
        <f>IF(G102="はい","基準1",IF(J102="はい","基準1",""))</f>
      </c>
    </row>
    <row r="103" spans="1:14" ht="54" customHeight="1">
      <c r="A103" s="50"/>
      <c r="B103" s="50"/>
      <c r="C103" s="383" t="s">
        <v>159</v>
      </c>
      <c r="D103" s="384"/>
      <c r="E103" s="384"/>
      <c r="F103" s="387" t="s">
        <v>52</v>
      </c>
      <c r="G103" s="389"/>
      <c r="H103" s="249" t="s">
        <v>57</v>
      </c>
      <c r="I103" s="97"/>
      <c r="J103" s="389"/>
      <c r="K103" s="249" t="s">
        <v>57</v>
      </c>
      <c r="L103" s="97"/>
      <c r="M103" s="391">
        <f>IF(N103="","",VLOOKUP(N103,基準選択肢C,2,FALSE))</f>
      </c>
      <c r="N103" s="391">
        <f>IF(AND($G103="はい",$I104="有"),"基準1と4と5",IF(AND($J103="はい",$L104="有"),"基準1と4と5",IF($G103="はい","基準1",IF($J103="はい","基準1",""))))</f>
      </c>
    </row>
    <row r="104" spans="1:14" ht="48.75" customHeight="1">
      <c r="A104" s="50"/>
      <c r="B104" s="50"/>
      <c r="C104" s="385"/>
      <c r="D104" s="386"/>
      <c r="E104" s="386"/>
      <c r="F104" s="388"/>
      <c r="G104" s="390"/>
      <c r="H104" s="57" t="s">
        <v>56</v>
      </c>
      <c r="I104" s="55"/>
      <c r="J104" s="390"/>
      <c r="K104" s="57" t="s">
        <v>56</v>
      </c>
      <c r="L104" s="55"/>
      <c r="M104" s="313"/>
      <c r="N104" s="313"/>
    </row>
    <row r="105" spans="1:14" ht="60" customHeight="1">
      <c r="A105" s="50"/>
      <c r="B105" s="50"/>
      <c r="C105" s="392" t="s">
        <v>160</v>
      </c>
      <c r="D105" s="393"/>
      <c r="E105" s="394"/>
      <c r="F105" s="387" t="s">
        <v>52</v>
      </c>
      <c r="G105" s="401"/>
      <c r="H105" s="54" t="s">
        <v>55</v>
      </c>
      <c r="I105" s="55"/>
      <c r="J105" s="401"/>
      <c r="K105" s="54" t="s">
        <v>55</v>
      </c>
      <c r="L105" s="55"/>
      <c r="M105" s="391">
        <f>IF(N105="","",VLOOKUP(N105,基準選択肢C,2,FALSE))</f>
      </c>
      <c r="N105" s="391">
        <f>IF(OR(I106&gt;=2500000,L106&gt;=2500000),"基準1と4と5",IF(OR(I106&gt;=1000000,L106&gt;=1000000),"基準1",""))</f>
      </c>
    </row>
    <row r="106" spans="1:14" ht="54" customHeight="1">
      <c r="A106" s="50"/>
      <c r="B106" s="50"/>
      <c r="C106" s="395"/>
      <c r="D106" s="396"/>
      <c r="E106" s="397"/>
      <c r="F106" s="388"/>
      <c r="G106" s="390"/>
      <c r="H106" s="57" t="s">
        <v>54</v>
      </c>
      <c r="I106" s="58"/>
      <c r="J106" s="390"/>
      <c r="K106" s="57" t="s">
        <v>54</v>
      </c>
      <c r="L106" s="58"/>
      <c r="M106" s="313"/>
      <c r="N106" s="313"/>
    </row>
    <row r="107" spans="1:14" ht="60" customHeight="1">
      <c r="A107" s="50"/>
      <c r="B107" s="50"/>
      <c r="C107" s="395"/>
      <c r="D107" s="396"/>
      <c r="E107" s="397"/>
      <c r="F107" s="387" t="s">
        <v>51</v>
      </c>
      <c r="G107" s="401"/>
      <c r="H107" s="54" t="s">
        <v>55</v>
      </c>
      <c r="I107" s="55"/>
      <c r="J107" s="401"/>
      <c r="K107" s="54" t="s">
        <v>55</v>
      </c>
      <c r="L107" s="55"/>
      <c r="M107" s="391">
        <f>IF(N107="","",VLOOKUP(N107,基準選択肢C,2,FALSE))</f>
      </c>
      <c r="N107" s="391">
        <f>IF(OR(I108&gt;=2500000,L108&gt;=2500000),"基準1と6",IF(OR(I108&gt;=1000000,L108&gt;=1000000),"基準1",""))</f>
      </c>
    </row>
    <row r="108" spans="1:14" ht="54" customHeight="1">
      <c r="A108" s="50"/>
      <c r="B108" s="50"/>
      <c r="C108" s="398"/>
      <c r="D108" s="399"/>
      <c r="E108" s="400"/>
      <c r="F108" s="388"/>
      <c r="G108" s="390"/>
      <c r="H108" s="57" t="s">
        <v>54</v>
      </c>
      <c r="I108" s="58"/>
      <c r="J108" s="390"/>
      <c r="K108" s="57" t="s">
        <v>54</v>
      </c>
      <c r="L108" s="58"/>
      <c r="M108" s="313"/>
      <c r="N108" s="313"/>
    </row>
    <row r="109" spans="1:14" ht="73.5" customHeight="1">
      <c r="A109" s="50"/>
      <c r="B109" s="50"/>
      <c r="C109" s="402" t="s">
        <v>161</v>
      </c>
      <c r="D109" s="393"/>
      <c r="E109" s="394"/>
      <c r="F109" s="56" t="s">
        <v>52</v>
      </c>
      <c r="G109" s="250"/>
      <c r="H109" s="57" t="s">
        <v>53</v>
      </c>
      <c r="I109" s="55"/>
      <c r="J109" s="250"/>
      <c r="K109" s="57" t="s">
        <v>53</v>
      </c>
      <c r="L109" s="55"/>
      <c r="M109" s="54">
        <f>IF(N109="","",VLOOKUP(N109,基準選択肢C,2,FALSE))</f>
      </c>
      <c r="N109" s="54">
        <f>IF(G109="はい","基準1と4と5",IF(J109="はい","基準1と4と5",""))</f>
      </c>
    </row>
    <row r="110" spans="1:14" ht="79.5" customHeight="1">
      <c r="A110" s="50"/>
      <c r="B110" s="50"/>
      <c r="C110" s="398"/>
      <c r="D110" s="399"/>
      <c r="E110" s="400"/>
      <c r="F110" s="56" t="s">
        <v>51</v>
      </c>
      <c r="G110" s="250"/>
      <c r="H110" s="57" t="s">
        <v>53</v>
      </c>
      <c r="I110" s="55"/>
      <c r="J110" s="250"/>
      <c r="K110" s="57" t="s">
        <v>53</v>
      </c>
      <c r="L110" s="55"/>
      <c r="M110" s="54">
        <f>IF(N110="","",VLOOKUP(N110,基準選択肢C,2,FALSE))</f>
      </c>
      <c r="N110" s="54">
        <f>IF(G110="はい","基準1と6",IF(J110="はい","基準1と6",""))</f>
      </c>
    </row>
    <row r="111" spans="1:14" ht="62.25" customHeight="1">
      <c r="A111" s="50"/>
      <c r="B111" s="50"/>
      <c r="C111" s="392" t="s">
        <v>162</v>
      </c>
      <c r="D111" s="403"/>
      <c r="E111" s="404"/>
      <c r="F111" s="387" t="s">
        <v>52</v>
      </c>
      <c r="G111" s="401"/>
      <c r="H111" s="57" t="s">
        <v>228</v>
      </c>
      <c r="I111" s="55"/>
      <c r="J111" s="401"/>
      <c r="K111" s="57" t="s">
        <v>228</v>
      </c>
      <c r="L111" s="55"/>
      <c r="M111" s="391">
        <f>IF(N111="","",VLOOKUP(N111,基準選択肢C,2,FALSE))</f>
      </c>
      <c r="N111" s="391">
        <f>IF(AND(G111="はい",I111="はい"),"基準1と4と5",IF(AND(J111="はい",L111="はい"),"基準1と4と5",IF(AND(G111="はい",I111="いいえ"),"基準1",IF(AND(J111="はい",L111="いいえ"),"基準1",""))))</f>
      </c>
    </row>
    <row r="112" spans="1:14" ht="79.5" customHeight="1">
      <c r="A112" s="50"/>
      <c r="B112" s="50"/>
      <c r="C112" s="405"/>
      <c r="D112" s="406"/>
      <c r="E112" s="407"/>
      <c r="F112" s="421"/>
      <c r="G112" s="412"/>
      <c r="H112" s="57" t="s">
        <v>81</v>
      </c>
      <c r="I112" s="55"/>
      <c r="J112" s="412"/>
      <c r="K112" s="57" t="s">
        <v>81</v>
      </c>
      <c r="L112" s="55"/>
      <c r="M112" s="313"/>
      <c r="N112" s="313"/>
    </row>
    <row r="113" spans="1:14" ht="62.25" customHeight="1">
      <c r="A113" s="50"/>
      <c r="B113" s="50"/>
      <c r="C113" s="405"/>
      <c r="D113" s="406"/>
      <c r="E113" s="407"/>
      <c r="F113" s="387" t="s">
        <v>51</v>
      </c>
      <c r="G113" s="401"/>
      <c r="H113" s="57" t="s">
        <v>228</v>
      </c>
      <c r="I113" s="55"/>
      <c r="J113" s="401"/>
      <c r="K113" s="57" t="s">
        <v>228</v>
      </c>
      <c r="L113" s="55"/>
      <c r="M113" s="391">
        <f>IF(N113="","",VLOOKUP(N113,基準選択肢C,2,FALSE))</f>
      </c>
      <c r="N113" s="391">
        <f>IF(AND(G113="はい",I113="はい"),"基準1と6",IF(AND(J113="はい",L113="はい"),"基準1と6",IF(AND(G113="はい",I113="いいえ"),"基準1",IF(AND(J113="はい",L113="いいえ"),"基準1",""))))</f>
      </c>
    </row>
    <row r="114" spans="1:14" ht="79.5" customHeight="1">
      <c r="A114" s="50"/>
      <c r="B114" s="50"/>
      <c r="C114" s="408"/>
      <c r="D114" s="409"/>
      <c r="E114" s="410"/>
      <c r="F114" s="421"/>
      <c r="G114" s="412"/>
      <c r="H114" s="57" t="s">
        <v>81</v>
      </c>
      <c r="I114" s="55"/>
      <c r="J114" s="412"/>
      <c r="K114" s="57" t="s">
        <v>81</v>
      </c>
      <c r="L114" s="55"/>
      <c r="M114" s="313"/>
      <c r="N114" s="313"/>
    </row>
    <row r="115" spans="1:14" ht="60" customHeight="1">
      <c r="A115" s="50"/>
      <c r="B115" s="50"/>
      <c r="C115" s="354" t="s">
        <v>163</v>
      </c>
      <c r="D115" s="416"/>
      <c r="E115" s="416"/>
      <c r="F115" s="387" t="s">
        <v>52</v>
      </c>
      <c r="G115" s="414"/>
      <c r="H115" s="99" t="s">
        <v>229</v>
      </c>
      <c r="I115" s="55"/>
      <c r="J115" s="414"/>
      <c r="K115" s="99" t="s">
        <v>229</v>
      </c>
      <c r="L115" s="55"/>
      <c r="M115" s="391">
        <f>IF(N115="","",VLOOKUP(N115,基準選択肢C,2))</f>
      </c>
      <c r="N115" s="391">
        <f>IF(AND(G115="はい",I115="はい"),"基準1と4と5",IF(AND(J115="はい",L115="はい"),"基準1と4と5",IF(AND(G115="はい",I115="いいえ"),"基準1",IF(AND(J115="はい",L115="いいえ"),"基準1",""))))</f>
      </c>
    </row>
    <row r="116" spans="1:14" ht="79.5" customHeight="1">
      <c r="A116" s="50"/>
      <c r="B116" s="50"/>
      <c r="C116" s="417"/>
      <c r="D116" s="418"/>
      <c r="E116" s="418"/>
      <c r="F116" s="313"/>
      <c r="G116" s="415"/>
      <c r="H116" s="99" t="s">
        <v>82</v>
      </c>
      <c r="I116" s="55"/>
      <c r="J116" s="415"/>
      <c r="K116" s="99" t="s">
        <v>82</v>
      </c>
      <c r="L116" s="55"/>
      <c r="M116" s="313"/>
      <c r="N116" s="313"/>
    </row>
    <row r="117" spans="1:14" ht="60" customHeight="1">
      <c r="A117" s="50"/>
      <c r="B117" s="50"/>
      <c r="C117" s="417"/>
      <c r="D117" s="418"/>
      <c r="E117" s="418"/>
      <c r="F117" s="387" t="s">
        <v>51</v>
      </c>
      <c r="G117" s="401"/>
      <c r="H117" s="57" t="s">
        <v>229</v>
      </c>
      <c r="I117" s="55"/>
      <c r="J117" s="401"/>
      <c r="K117" s="57" t="s">
        <v>229</v>
      </c>
      <c r="L117" s="55"/>
      <c r="M117" s="391">
        <f>IF(N117="","",VLOOKUP(N117,基準選択肢C,2))</f>
      </c>
      <c r="N117" s="391">
        <f>IF(AND(G117="はい",I117="はい"),"基準1と6",IF(AND(J117="はい",L117="はい"),"基準1と6",IF(AND(G117="はい",I117="いいえ"),"基準1",IF(AND(J117="はい",L117="いいえ"),"基準1",""))))</f>
      </c>
    </row>
    <row r="118" spans="1:14" ht="79.5" customHeight="1">
      <c r="A118" s="50"/>
      <c r="B118" s="50"/>
      <c r="C118" s="419"/>
      <c r="D118" s="420"/>
      <c r="E118" s="420"/>
      <c r="F118" s="313"/>
      <c r="G118" s="415"/>
      <c r="H118" s="57" t="s">
        <v>82</v>
      </c>
      <c r="I118" s="55"/>
      <c r="J118" s="415"/>
      <c r="K118" s="57" t="s">
        <v>82</v>
      </c>
      <c r="L118" s="55"/>
      <c r="M118" s="313"/>
      <c r="N118" s="313"/>
    </row>
    <row r="119" spans="1:14" ht="19.5" customHeight="1">
      <c r="A119" s="50"/>
      <c r="B119" s="50"/>
      <c r="C119" s="48"/>
      <c r="D119" s="48"/>
      <c r="E119" s="48"/>
      <c r="F119" s="48"/>
      <c r="G119" s="48"/>
      <c r="H119" s="48"/>
      <c r="N119" s="252"/>
    </row>
    <row r="120" spans="1:14" ht="31.5" customHeight="1">
      <c r="A120" s="50"/>
      <c r="B120" s="50"/>
      <c r="C120" s="59"/>
      <c r="D120" s="63"/>
      <c r="E120" s="62" t="s">
        <v>168</v>
      </c>
      <c r="F120" s="246" t="s">
        <v>86</v>
      </c>
      <c r="G120" s="363">
        <f>IF(G23="","",G23)</f>
      </c>
      <c r="H120" s="364"/>
      <c r="I120" s="364"/>
      <c r="J120" s="364"/>
      <c r="K120" s="364"/>
      <c r="L120" s="364"/>
      <c r="M120" s="365"/>
      <c r="N120" s="247"/>
    </row>
    <row r="121" spans="1:14" ht="19.5" customHeight="1">
      <c r="A121" s="50"/>
      <c r="B121" s="50"/>
      <c r="C121" s="59"/>
      <c r="D121" s="59"/>
      <c r="E121" s="59"/>
      <c r="F121" s="59"/>
      <c r="G121" s="59"/>
      <c r="H121" s="59"/>
      <c r="I121" s="59"/>
      <c r="J121" s="59"/>
      <c r="K121" s="59"/>
      <c r="L121" s="59"/>
      <c r="M121" s="59"/>
      <c r="N121" s="247"/>
    </row>
    <row r="122" spans="1:14" ht="21" customHeight="1">
      <c r="A122" s="50"/>
      <c r="B122" s="50"/>
      <c r="C122" s="366" t="s">
        <v>62</v>
      </c>
      <c r="D122" s="367"/>
      <c r="E122" s="367"/>
      <c r="F122" s="368"/>
      <c r="G122" s="375" t="s">
        <v>61</v>
      </c>
      <c r="H122" s="376"/>
      <c r="I122" s="377"/>
      <c r="J122" s="375" t="s">
        <v>79</v>
      </c>
      <c r="K122" s="376"/>
      <c r="L122" s="377"/>
      <c r="M122" s="375"/>
      <c r="N122" s="378"/>
    </row>
    <row r="123" spans="1:14" ht="21" customHeight="1">
      <c r="A123" s="50"/>
      <c r="B123" s="50"/>
      <c r="C123" s="369"/>
      <c r="D123" s="370"/>
      <c r="E123" s="370"/>
      <c r="F123" s="371"/>
      <c r="G123" s="366" t="s">
        <v>23</v>
      </c>
      <c r="H123" s="375" t="s">
        <v>60</v>
      </c>
      <c r="I123" s="377"/>
      <c r="J123" s="366" t="s">
        <v>23</v>
      </c>
      <c r="K123" s="375" t="s">
        <v>60</v>
      </c>
      <c r="L123" s="377"/>
      <c r="M123" s="375" t="s">
        <v>60</v>
      </c>
      <c r="N123" s="378"/>
    </row>
    <row r="124" spans="1:14" ht="52.5" customHeight="1">
      <c r="A124" s="50"/>
      <c r="B124" s="50"/>
      <c r="C124" s="372"/>
      <c r="D124" s="373"/>
      <c r="E124" s="373"/>
      <c r="F124" s="374"/>
      <c r="G124" s="379"/>
      <c r="H124" s="375" t="s">
        <v>59</v>
      </c>
      <c r="I124" s="377"/>
      <c r="J124" s="379"/>
      <c r="K124" s="375" t="s">
        <v>59</v>
      </c>
      <c r="L124" s="377"/>
      <c r="M124" s="375" t="s">
        <v>58</v>
      </c>
      <c r="N124" s="378"/>
    </row>
    <row r="125" spans="1:14" ht="54" customHeight="1">
      <c r="A125" s="50"/>
      <c r="B125" s="50"/>
      <c r="C125" s="380" t="s">
        <v>80</v>
      </c>
      <c r="D125" s="381"/>
      <c r="E125" s="382"/>
      <c r="F125" s="56" t="s">
        <v>52</v>
      </c>
      <c r="G125" s="248"/>
      <c r="H125" s="57" t="s">
        <v>54</v>
      </c>
      <c r="I125" s="58"/>
      <c r="J125" s="248"/>
      <c r="K125" s="57" t="s">
        <v>54</v>
      </c>
      <c r="L125" s="58"/>
      <c r="M125" s="54">
        <f>IF(N125="","",VLOOKUP(N125,基準選択肢C,2,FALSE))</f>
      </c>
      <c r="N125" s="54">
        <f>IF(G125="はい","基準1",IF(J125="はい","基準1",""))</f>
      </c>
    </row>
    <row r="126" spans="1:14" ht="54" customHeight="1">
      <c r="A126" s="50"/>
      <c r="B126" s="50"/>
      <c r="C126" s="383" t="s">
        <v>159</v>
      </c>
      <c r="D126" s="384"/>
      <c r="E126" s="384"/>
      <c r="F126" s="387" t="s">
        <v>52</v>
      </c>
      <c r="G126" s="389"/>
      <c r="H126" s="249" t="s">
        <v>57</v>
      </c>
      <c r="I126" s="97"/>
      <c r="J126" s="389"/>
      <c r="K126" s="249" t="s">
        <v>57</v>
      </c>
      <c r="L126" s="97"/>
      <c r="M126" s="391">
        <f>IF(N126="","",VLOOKUP(N126,基準選択肢C,2,FALSE))</f>
      </c>
      <c r="N126" s="391">
        <f>IF(AND($G126="はい",$I127="有"),"基準1と4と5",IF(AND($J126="はい",$L127="有"),"基準1と4と5",IF($G126="はい","基準1",IF($J126="はい","基準1",""))))</f>
      </c>
    </row>
    <row r="127" spans="1:14" ht="48.75" customHeight="1">
      <c r="A127" s="50"/>
      <c r="B127" s="50"/>
      <c r="C127" s="385"/>
      <c r="D127" s="386"/>
      <c r="E127" s="386"/>
      <c r="F127" s="388"/>
      <c r="G127" s="390"/>
      <c r="H127" s="57" t="s">
        <v>56</v>
      </c>
      <c r="I127" s="55"/>
      <c r="J127" s="390"/>
      <c r="K127" s="57" t="s">
        <v>56</v>
      </c>
      <c r="L127" s="55"/>
      <c r="M127" s="313"/>
      <c r="N127" s="313"/>
    </row>
    <row r="128" spans="1:14" ht="60" customHeight="1">
      <c r="A128" s="50"/>
      <c r="B128" s="50"/>
      <c r="C128" s="392" t="s">
        <v>160</v>
      </c>
      <c r="D128" s="393"/>
      <c r="E128" s="394"/>
      <c r="F128" s="387" t="s">
        <v>52</v>
      </c>
      <c r="G128" s="401"/>
      <c r="H128" s="54" t="s">
        <v>55</v>
      </c>
      <c r="I128" s="55"/>
      <c r="J128" s="401"/>
      <c r="K128" s="54" t="s">
        <v>55</v>
      </c>
      <c r="L128" s="55"/>
      <c r="M128" s="391">
        <f>IF(N128="","",VLOOKUP(N128,基準選択肢C,2,FALSE))</f>
      </c>
      <c r="N128" s="391">
        <f>IF(OR(I129&gt;=2500000,L129&gt;=2500000),"基準1と4と5",IF(OR(I129&gt;=1000000,L129&gt;=1000000),"基準1",""))</f>
      </c>
    </row>
    <row r="129" spans="1:14" ht="54" customHeight="1">
      <c r="A129" s="50"/>
      <c r="B129" s="50"/>
      <c r="C129" s="395"/>
      <c r="D129" s="396"/>
      <c r="E129" s="397"/>
      <c r="F129" s="388"/>
      <c r="G129" s="390"/>
      <c r="H129" s="57" t="s">
        <v>54</v>
      </c>
      <c r="I129" s="58"/>
      <c r="J129" s="390"/>
      <c r="K129" s="57" t="s">
        <v>54</v>
      </c>
      <c r="L129" s="58"/>
      <c r="M129" s="313"/>
      <c r="N129" s="313"/>
    </row>
    <row r="130" spans="1:14" ht="60" customHeight="1">
      <c r="A130" s="50"/>
      <c r="B130" s="50"/>
      <c r="C130" s="395"/>
      <c r="D130" s="396"/>
      <c r="E130" s="397"/>
      <c r="F130" s="387" t="s">
        <v>51</v>
      </c>
      <c r="G130" s="401"/>
      <c r="H130" s="54" t="s">
        <v>55</v>
      </c>
      <c r="I130" s="55"/>
      <c r="J130" s="401"/>
      <c r="K130" s="54" t="s">
        <v>55</v>
      </c>
      <c r="L130" s="55"/>
      <c r="M130" s="391">
        <f>IF(N130="","",VLOOKUP(N130,基準選択肢C,2,FALSE))</f>
      </c>
      <c r="N130" s="391">
        <f>IF(OR(I131&gt;=2500000,L131&gt;=2500000),"基準1と6",IF(OR(I131&gt;=1000000,L131&gt;=1000000),"基準1",""))</f>
      </c>
    </row>
    <row r="131" spans="1:14" ht="54" customHeight="1">
      <c r="A131" s="50"/>
      <c r="B131" s="50"/>
      <c r="C131" s="398"/>
      <c r="D131" s="399"/>
      <c r="E131" s="400"/>
      <c r="F131" s="388"/>
      <c r="G131" s="390"/>
      <c r="H131" s="57" t="s">
        <v>54</v>
      </c>
      <c r="I131" s="58"/>
      <c r="J131" s="390"/>
      <c r="K131" s="57" t="s">
        <v>54</v>
      </c>
      <c r="L131" s="58"/>
      <c r="M131" s="313"/>
      <c r="N131" s="313"/>
    </row>
    <row r="132" spans="1:14" ht="73.5" customHeight="1">
      <c r="A132" s="50"/>
      <c r="B132" s="50"/>
      <c r="C132" s="402" t="s">
        <v>161</v>
      </c>
      <c r="D132" s="393"/>
      <c r="E132" s="394"/>
      <c r="F132" s="56" t="s">
        <v>52</v>
      </c>
      <c r="G132" s="250"/>
      <c r="H132" s="57" t="s">
        <v>53</v>
      </c>
      <c r="I132" s="55"/>
      <c r="J132" s="250"/>
      <c r="K132" s="57" t="s">
        <v>53</v>
      </c>
      <c r="L132" s="55"/>
      <c r="M132" s="54">
        <f>IF(N132="","",VLOOKUP(N132,基準選択肢C,2,FALSE))</f>
      </c>
      <c r="N132" s="54">
        <f>IF(G132="はい","基準1と4と5",IF(J132="はい","基準1と4と5",""))</f>
      </c>
    </row>
    <row r="133" spans="1:14" ht="79.5" customHeight="1">
      <c r="A133" s="50"/>
      <c r="B133" s="50"/>
      <c r="C133" s="398"/>
      <c r="D133" s="399"/>
      <c r="E133" s="400"/>
      <c r="F133" s="56" t="s">
        <v>51</v>
      </c>
      <c r="G133" s="250"/>
      <c r="H133" s="57" t="s">
        <v>53</v>
      </c>
      <c r="I133" s="55"/>
      <c r="J133" s="250"/>
      <c r="K133" s="57" t="s">
        <v>53</v>
      </c>
      <c r="L133" s="55"/>
      <c r="M133" s="54">
        <f>IF(N133="","",VLOOKUP(N133,基準選択肢C,2,FALSE))</f>
      </c>
      <c r="N133" s="54">
        <f>IF(G133="はい","基準1と6",IF(J133="はい","基準1と6",""))</f>
      </c>
    </row>
    <row r="134" spans="1:14" ht="62.25" customHeight="1">
      <c r="A134" s="50"/>
      <c r="B134" s="50"/>
      <c r="C134" s="392" t="s">
        <v>162</v>
      </c>
      <c r="D134" s="403"/>
      <c r="E134" s="404"/>
      <c r="F134" s="387" t="s">
        <v>52</v>
      </c>
      <c r="G134" s="401"/>
      <c r="H134" s="57" t="s">
        <v>228</v>
      </c>
      <c r="I134" s="55"/>
      <c r="J134" s="401"/>
      <c r="K134" s="57" t="s">
        <v>228</v>
      </c>
      <c r="L134" s="55"/>
      <c r="M134" s="391">
        <f>IF(N134="","",VLOOKUP(N134,基準選択肢C,2,FALSE))</f>
      </c>
      <c r="N134" s="391">
        <f>IF(AND(G134="はい",I134="はい"),"基準1と4と5",IF(AND(J134="はい",L134="はい"),"基準1と4と5",IF(AND(G134="はい",I134="いいえ"),"基準1",IF(AND(J134="はい",L134="いいえ"),"基準1",""))))</f>
      </c>
    </row>
    <row r="135" spans="1:14" ht="79.5" customHeight="1">
      <c r="A135" s="50"/>
      <c r="B135" s="50"/>
      <c r="C135" s="405"/>
      <c r="D135" s="406"/>
      <c r="E135" s="407"/>
      <c r="F135" s="421"/>
      <c r="G135" s="412"/>
      <c r="H135" s="57" t="s">
        <v>81</v>
      </c>
      <c r="I135" s="55"/>
      <c r="J135" s="412"/>
      <c r="K135" s="57" t="s">
        <v>81</v>
      </c>
      <c r="L135" s="55"/>
      <c r="M135" s="313"/>
      <c r="N135" s="313"/>
    </row>
    <row r="136" spans="1:14" ht="62.25" customHeight="1">
      <c r="A136" s="50"/>
      <c r="B136" s="50"/>
      <c r="C136" s="405"/>
      <c r="D136" s="406"/>
      <c r="E136" s="407"/>
      <c r="F136" s="387" t="s">
        <v>51</v>
      </c>
      <c r="G136" s="401"/>
      <c r="H136" s="57" t="s">
        <v>228</v>
      </c>
      <c r="I136" s="55"/>
      <c r="J136" s="401"/>
      <c r="K136" s="57" t="s">
        <v>228</v>
      </c>
      <c r="L136" s="55"/>
      <c r="M136" s="391">
        <f>IF(N136="","",VLOOKUP(N136,基準選択肢C,2,FALSE))</f>
      </c>
      <c r="N136" s="391">
        <f>IF(AND(G136="はい",I136="はい"),"基準1と6",IF(AND(J136="はい",L136="はい"),"基準1と6",IF(AND(G136="はい",I136="いいえ"),"基準1",IF(AND(J136="はい",L136="いいえ"),"基準1",""))))</f>
      </c>
    </row>
    <row r="137" spans="1:14" ht="79.5" customHeight="1">
      <c r="A137" s="50"/>
      <c r="B137" s="50"/>
      <c r="C137" s="408"/>
      <c r="D137" s="409"/>
      <c r="E137" s="410"/>
      <c r="F137" s="421"/>
      <c r="G137" s="412"/>
      <c r="H137" s="57" t="s">
        <v>81</v>
      </c>
      <c r="I137" s="55"/>
      <c r="J137" s="412"/>
      <c r="K137" s="57" t="s">
        <v>81</v>
      </c>
      <c r="L137" s="55"/>
      <c r="M137" s="313"/>
      <c r="N137" s="313"/>
    </row>
    <row r="138" spans="1:14" ht="60" customHeight="1">
      <c r="A138" s="50"/>
      <c r="B138" s="50"/>
      <c r="C138" s="354" t="s">
        <v>163</v>
      </c>
      <c r="D138" s="416"/>
      <c r="E138" s="416"/>
      <c r="F138" s="387" t="s">
        <v>52</v>
      </c>
      <c r="G138" s="414"/>
      <c r="H138" s="99" t="s">
        <v>229</v>
      </c>
      <c r="I138" s="55"/>
      <c r="J138" s="414"/>
      <c r="K138" s="99" t="s">
        <v>229</v>
      </c>
      <c r="L138" s="55"/>
      <c r="M138" s="391">
        <f>IF(N138="","",VLOOKUP(N138,基準選択肢C,2))</f>
      </c>
      <c r="N138" s="391">
        <f>IF(AND(G138="はい",I138="はい"),"基準1と4と5",IF(AND(J138="はい",L138="はい"),"基準1と4と5",IF(AND(G138="はい",I138="いいえ"),"基準1",IF(AND(J138="はい",L138="いいえ"),"基準1",""))))</f>
      </c>
    </row>
    <row r="139" spans="1:14" ht="79.5" customHeight="1">
      <c r="A139" s="50"/>
      <c r="B139" s="50"/>
      <c r="C139" s="417"/>
      <c r="D139" s="418"/>
      <c r="E139" s="418"/>
      <c r="F139" s="313"/>
      <c r="G139" s="415"/>
      <c r="H139" s="99" t="s">
        <v>82</v>
      </c>
      <c r="I139" s="55"/>
      <c r="J139" s="415"/>
      <c r="K139" s="99" t="s">
        <v>82</v>
      </c>
      <c r="L139" s="55"/>
      <c r="M139" s="313"/>
      <c r="N139" s="313"/>
    </row>
    <row r="140" spans="1:14" ht="60" customHeight="1">
      <c r="A140" s="50"/>
      <c r="B140" s="50"/>
      <c r="C140" s="417"/>
      <c r="D140" s="418"/>
      <c r="E140" s="418"/>
      <c r="F140" s="387" t="s">
        <v>51</v>
      </c>
      <c r="G140" s="401"/>
      <c r="H140" s="57" t="s">
        <v>229</v>
      </c>
      <c r="I140" s="55"/>
      <c r="J140" s="401"/>
      <c r="K140" s="57" t="s">
        <v>229</v>
      </c>
      <c r="L140" s="55"/>
      <c r="M140" s="391">
        <f>IF(N140="","",VLOOKUP(N140,基準選択肢C,2))</f>
      </c>
      <c r="N140" s="391">
        <f>IF(AND(G140="はい",I140="はい"),"基準1と6",IF(AND(J140="はい",L140="はい"),"基準1と6",IF(AND(G140="はい",I140="いいえ"),"基準1",IF(AND(J140="はい",L140="いいえ"),"基準1",""))))</f>
      </c>
    </row>
    <row r="141" spans="1:14" ht="79.5" customHeight="1">
      <c r="A141" s="50"/>
      <c r="B141" s="50"/>
      <c r="C141" s="419"/>
      <c r="D141" s="420"/>
      <c r="E141" s="420"/>
      <c r="F141" s="313"/>
      <c r="G141" s="415"/>
      <c r="H141" s="57" t="s">
        <v>82</v>
      </c>
      <c r="I141" s="55"/>
      <c r="J141" s="415"/>
      <c r="K141" s="57" t="s">
        <v>82</v>
      </c>
      <c r="L141" s="55"/>
      <c r="M141" s="313"/>
      <c r="N141" s="313"/>
    </row>
    <row r="142" spans="3:14" ht="17.25">
      <c r="C142" s="48"/>
      <c r="D142" s="48"/>
      <c r="E142" s="48"/>
      <c r="F142" s="48"/>
      <c r="G142" s="48"/>
      <c r="H142" s="48"/>
      <c r="N142" s="252"/>
    </row>
    <row r="143" spans="1:14" ht="31.5" customHeight="1">
      <c r="A143" s="50"/>
      <c r="B143" s="50"/>
      <c r="C143" s="59"/>
      <c r="D143" s="63"/>
      <c r="E143" s="62" t="s">
        <v>168</v>
      </c>
      <c r="F143" s="246" t="s">
        <v>87</v>
      </c>
      <c r="G143" s="363">
        <f>IF(G24="","",G24)</f>
      </c>
      <c r="H143" s="364"/>
      <c r="I143" s="364"/>
      <c r="J143" s="364"/>
      <c r="K143" s="364"/>
      <c r="L143" s="364"/>
      <c r="M143" s="365"/>
      <c r="N143" s="247"/>
    </row>
    <row r="144" spans="1:14" ht="19.5" customHeight="1">
      <c r="A144" s="50"/>
      <c r="B144" s="50"/>
      <c r="C144" s="59"/>
      <c r="D144" s="59"/>
      <c r="E144" s="59"/>
      <c r="F144" s="59"/>
      <c r="G144" s="59"/>
      <c r="H144" s="59"/>
      <c r="I144" s="59"/>
      <c r="J144" s="59"/>
      <c r="K144" s="59"/>
      <c r="L144" s="59"/>
      <c r="M144" s="59"/>
      <c r="N144" s="247"/>
    </row>
    <row r="145" spans="1:14" ht="21" customHeight="1">
      <c r="A145" s="50"/>
      <c r="B145" s="50"/>
      <c r="C145" s="366" t="s">
        <v>62</v>
      </c>
      <c r="D145" s="367"/>
      <c r="E145" s="367"/>
      <c r="F145" s="368"/>
      <c r="G145" s="375" t="s">
        <v>61</v>
      </c>
      <c r="H145" s="376"/>
      <c r="I145" s="377"/>
      <c r="J145" s="375" t="s">
        <v>79</v>
      </c>
      <c r="K145" s="376"/>
      <c r="L145" s="377"/>
      <c r="M145" s="375"/>
      <c r="N145" s="378"/>
    </row>
    <row r="146" spans="1:14" ht="21" customHeight="1">
      <c r="A146" s="50"/>
      <c r="B146" s="50"/>
      <c r="C146" s="369"/>
      <c r="D146" s="370"/>
      <c r="E146" s="370"/>
      <c r="F146" s="371"/>
      <c r="G146" s="366" t="s">
        <v>23</v>
      </c>
      <c r="H146" s="375" t="s">
        <v>60</v>
      </c>
      <c r="I146" s="377"/>
      <c r="J146" s="366" t="s">
        <v>23</v>
      </c>
      <c r="K146" s="375" t="s">
        <v>60</v>
      </c>
      <c r="L146" s="377"/>
      <c r="M146" s="375" t="s">
        <v>60</v>
      </c>
      <c r="N146" s="378"/>
    </row>
    <row r="147" spans="1:14" ht="52.5" customHeight="1">
      <c r="A147" s="50"/>
      <c r="B147" s="50"/>
      <c r="C147" s="372"/>
      <c r="D147" s="373"/>
      <c r="E147" s="373"/>
      <c r="F147" s="374"/>
      <c r="G147" s="379"/>
      <c r="H147" s="375" t="s">
        <v>59</v>
      </c>
      <c r="I147" s="377"/>
      <c r="J147" s="379"/>
      <c r="K147" s="375" t="s">
        <v>59</v>
      </c>
      <c r="L147" s="377"/>
      <c r="M147" s="375" t="s">
        <v>58</v>
      </c>
      <c r="N147" s="378"/>
    </row>
    <row r="148" spans="1:14" ht="54" customHeight="1">
      <c r="A148" s="50"/>
      <c r="B148" s="50"/>
      <c r="C148" s="380" t="s">
        <v>164</v>
      </c>
      <c r="D148" s="381"/>
      <c r="E148" s="382"/>
      <c r="F148" s="56" t="s">
        <v>52</v>
      </c>
      <c r="G148" s="248"/>
      <c r="H148" s="57" t="s">
        <v>54</v>
      </c>
      <c r="I148" s="58"/>
      <c r="J148" s="248"/>
      <c r="K148" s="57" t="s">
        <v>54</v>
      </c>
      <c r="L148" s="58"/>
      <c r="M148" s="54">
        <f>IF(N148="","",VLOOKUP(N148,基準選択肢C,2,FALSE))</f>
      </c>
      <c r="N148" s="54">
        <f>IF(G148="はい","基準1",IF(J148="はい","基準1",""))</f>
      </c>
    </row>
    <row r="149" spans="1:14" ht="54" customHeight="1">
      <c r="A149" s="50"/>
      <c r="B149" s="50"/>
      <c r="C149" s="383" t="s">
        <v>159</v>
      </c>
      <c r="D149" s="384"/>
      <c r="E149" s="384"/>
      <c r="F149" s="387" t="s">
        <v>52</v>
      </c>
      <c r="G149" s="389"/>
      <c r="H149" s="249" t="s">
        <v>57</v>
      </c>
      <c r="I149" s="97"/>
      <c r="J149" s="389"/>
      <c r="K149" s="249" t="s">
        <v>57</v>
      </c>
      <c r="L149" s="97"/>
      <c r="M149" s="391">
        <f>IF(N149="","",VLOOKUP(N149,基準選択肢C,2,FALSE))</f>
      </c>
      <c r="N149" s="391">
        <f>IF(AND($G149="はい",$I150="有"),"基準1と4と5",IF(AND($J149="はい",$L150="有"),"基準1と4と5",IF($G149="はい","基準1",IF($J149="はい","基準1",""))))</f>
      </c>
    </row>
    <row r="150" spans="1:14" ht="48.75" customHeight="1">
      <c r="A150" s="50"/>
      <c r="B150" s="50"/>
      <c r="C150" s="385"/>
      <c r="D150" s="386"/>
      <c r="E150" s="386"/>
      <c r="F150" s="388"/>
      <c r="G150" s="390"/>
      <c r="H150" s="57" t="s">
        <v>56</v>
      </c>
      <c r="I150" s="55"/>
      <c r="J150" s="390"/>
      <c r="K150" s="57" t="s">
        <v>56</v>
      </c>
      <c r="L150" s="55"/>
      <c r="M150" s="313"/>
      <c r="N150" s="313"/>
    </row>
    <row r="151" spans="1:14" ht="60" customHeight="1">
      <c r="A151" s="50"/>
      <c r="B151" s="50"/>
      <c r="C151" s="392" t="s">
        <v>165</v>
      </c>
      <c r="D151" s="393"/>
      <c r="E151" s="394"/>
      <c r="F151" s="387" t="s">
        <v>52</v>
      </c>
      <c r="G151" s="401"/>
      <c r="H151" s="54" t="s">
        <v>55</v>
      </c>
      <c r="I151" s="55"/>
      <c r="J151" s="401"/>
      <c r="K151" s="54" t="s">
        <v>55</v>
      </c>
      <c r="L151" s="55"/>
      <c r="M151" s="391">
        <f>IF(N151="","",VLOOKUP(N151,基準選択肢C,2,FALSE))</f>
      </c>
      <c r="N151" s="391">
        <f>IF(OR(I152&gt;=2500000,L152&gt;=2500000),"基準1と4と5",IF(OR(I152&gt;=1000000,L152&gt;=1000000),"基準1",""))</f>
      </c>
    </row>
    <row r="152" spans="1:14" ht="54" customHeight="1">
      <c r="A152" s="50"/>
      <c r="B152" s="50"/>
      <c r="C152" s="395"/>
      <c r="D152" s="396"/>
      <c r="E152" s="397"/>
      <c r="F152" s="388"/>
      <c r="G152" s="390"/>
      <c r="H152" s="57" t="s">
        <v>54</v>
      </c>
      <c r="I152" s="58"/>
      <c r="J152" s="390"/>
      <c r="K152" s="57" t="s">
        <v>54</v>
      </c>
      <c r="L152" s="58"/>
      <c r="M152" s="313"/>
      <c r="N152" s="313"/>
    </row>
    <row r="153" spans="1:14" ht="60" customHeight="1">
      <c r="A153" s="50"/>
      <c r="B153" s="50"/>
      <c r="C153" s="395"/>
      <c r="D153" s="396"/>
      <c r="E153" s="397"/>
      <c r="F153" s="387" t="s">
        <v>51</v>
      </c>
      <c r="G153" s="401"/>
      <c r="H153" s="54" t="s">
        <v>55</v>
      </c>
      <c r="I153" s="55"/>
      <c r="J153" s="401"/>
      <c r="K153" s="54" t="s">
        <v>55</v>
      </c>
      <c r="L153" s="55"/>
      <c r="M153" s="391">
        <f>IF(N153="","",VLOOKUP(N153,基準選択肢C,2,FALSE))</f>
      </c>
      <c r="N153" s="391">
        <f>IF(OR(I154&gt;=2500000,L154&gt;=2500000),"基準1と6",IF(OR(I154&gt;=1000000,L154&gt;=1000000),"基準1",""))</f>
      </c>
    </row>
    <row r="154" spans="1:14" ht="54" customHeight="1">
      <c r="A154" s="50"/>
      <c r="B154" s="50"/>
      <c r="C154" s="398"/>
      <c r="D154" s="399"/>
      <c r="E154" s="400"/>
      <c r="F154" s="388"/>
      <c r="G154" s="390"/>
      <c r="H154" s="57" t="s">
        <v>54</v>
      </c>
      <c r="I154" s="58"/>
      <c r="J154" s="390"/>
      <c r="K154" s="57" t="s">
        <v>54</v>
      </c>
      <c r="L154" s="58"/>
      <c r="M154" s="313"/>
      <c r="N154" s="313"/>
    </row>
    <row r="155" spans="1:14" ht="73.5" customHeight="1">
      <c r="A155" s="50"/>
      <c r="B155" s="50"/>
      <c r="C155" s="402" t="s">
        <v>166</v>
      </c>
      <c r="D155" s="393"/>
      <c r="E155" s="394"/>
      <c r="F155" s="56" t="s">
        <v>52</v>
      </c>
      <c r="G155" s="250"/>
      <c r="H155" s="57" t="s">
        <v>53</v>
      </c>
      <c r="I155" s="55"/>
      <c r="J155" s="250"/>
      <c r="K155" s="57" t="s">
        <v>53</v>
      </c>
      <c r="L155" s="55"/>
      <c r="M155" s="54">
        <f>IF(N155="","",VLOOKUP(N155,基準選択肢C,2,FALSE))</f>
      </c>
      <c r="N155" s="54">
        <f>IF(G155="はい","基準1と4と5",IF(J155="はい","基準1と4と5",""))</f>
      </c>
    </row>
    <row r="156" spans="1:14" ht="79.5" customHeight="1">
      <c r="A156" s="50"/>
      <c r="B156" s="50"/>
      <c r="C156" s="398"/>
      <c r="D156" s="399"/>
      <c r="E156" s="400"/>
      <c r="F156" s="56" t="s">
        <v>51</v>
      </c>
      <c r="G156" s="250"/>
      <c r="H156" s="57" t="s">
        <v>53</v>
      </c>
      <c r="I156" s="55"/>
      <c r="J156" s="250"/>
      <c r="K156" s="57" t="s">
        <v>53</v>
      </c>
      <c r="L156" s="55"/>
      <c r="M156" s="54">
        <f>IF(N156="","",VLOOKUP(N156,基準選択肢C,2,FALSE))</f>
      </c>
      <c r="N156" s="54">
        <f>IF(G156="はい","基準1と6",IF(J156="はい","基準1と6",""))</f>
      </c>
    </row>
    <row r="157" spans="1:14" ht="62.25" customHeight="1">
      <c r="A157" s="50"/>
      <c r="B157" s="50"/>
      <c r="C157" s="392" t="s">
        <v>162</v>
      </c>
      <c r="D157" s="403"/>
      <c r="E157" s="404"/>
      <c r="F157" s="387" t="s">
        <v>52</v>
      </c>
      <c r="G157" s="401"/>
      <c r="H157" s="57" t="s">
        <v>228</v>
      </c>
      <c r="I157" s="55"/>
      <c r="J157" s="401"/>
      <c r="K157" s="57" t="s">
        <v>228</v>
      </c>
      <c r="L157" s="55"/>
      <c r="M157" s="391">
        <f>IF(N157="","",VLOOKUP(N157,基準選択肢C,2,FALSE))</f>
      </c>
      <c r="N157" s="391">
        <f>IF(AND(G157="はい",I157="はい"),"基準1と4と5",IF(AND(J157="はい",L157="はい"),"基準1と4と5",IF(AND(G157="はい",I157="いいえ"),"基準1",IF(AND(J157="はい",L157="いいえ"),"基準1",""))))</f>
      </c>
    </row>
    <row r="158" spans="1:14" ht="79.5" customHeight="1">
      <c r="A158" s="50"/>
      <c r="B158" s="50"/>
      <c r="C158" s="405"/>
      <c r="D158" s="406"/>
      <c r="E158" s="407"/>
      <c r="F158" s="421"/>
      <c r="G158" s="412"/>
      <c r="H158" s="57" t="s">
        <v>81</v>
      </c>
      <c r="I158" s="55"/>
      <c r="J158" s="412"/>
      <c r="K158" s="57" t="s">
        <v>81</v>
      </c>
      <c r="L158" s="55"/>
      <c r="M158" s="313"/>
      <c r="N158" s="313"/>
    </row>
    <row r="159" spans="1:14" ht="62.25" customHeight="1">
      <c r="A159" s="50"/>
      <c r="B159" s="50"/>
      <c r="C159" s="405"/>
      <c r="D159" s="406"/>
      <c r="E159" s="407"/>
      <c r="F159" s="387" t="s">
        <v>51</v>
      </c>
      <c r="G159" s="401"/>
      <c r="H159" s="57" t="s">
        <v>228</v>
      </c>
      <c r="I159" s="55"/>
      <c r="J159" s="401"/>
      <c r="K159" s="57" t="s">
        <v>228</v>
      </c>
      <c r="L159" s="55"/>
      <c r="M159" s="391">
        <f>IF(N159="","",VLOOKUP(N159,基準選択肢C,2,FALSE))</f>
      </c>
      <c r="N159" s="391">
        <f>IF(AND(G159="はい",I159="はい"),"基準1と6",IF(AND(J159="はい",L159="はい"),"基準1と6",IF(AND(G159="はい",I159="いいえ"),"基準1",IF(AND(J159="はい",L159="いいえ"),"基準1",""))))</f>
      </c>
    </row>
    <row r="160" spans="1:14" ht="79.5" customHeight="1">
      <c r="A160" s="50"/>
      <c r="B160" s="50"/>
      <c r="C160" s="408"/>
      <c r="D160" s="409"/>
      <c r="E160" s="410"/>
      <c r="F160" s="421"/>
      <c r="G160" s="412"/>
      <c r="H160" s="57" t="s">
        <v>81</v>
      </c>
      <c r="I160" s="55"/>
      <c r="J160" s="412"/>
      <c r="K160" s="57" t="s">
        <v>81</v>
      </c>
      <c r="L160" s="55"/>
      <c r="M160" s="313"/>
      <c r="N160" s="313"/>
    </row>
    <row r="161" spans="1:14" ht="60" customHeight="1">
      <c r="A161" s="50"/>
      <c r="B161" s="50"/>
      <c r="C161" s="354" t="s">
        <v>167</v>
      </c>
      <c r="D161" s="416"/>
      <c r="E161" s="416"/>
      <c r="F161" s="387" t="s">
        <v>52</v>
      </c>
      <c r="G161" s="414"/>
      <c r="H161" s="99" t="s">
        <v>229</v>
      </c>
      <c r="I161" s="55"/>
      <c r="J161" s="414"/>
      <c r="K161" s="99" t="s">
        <v>229</v>
      </c>
      <c r="L161" s="55"/>
      <c r="M161" s="391">
        <f>IF(N161="","",VLOOKUP(N161,基準選択肢C,2))</f>
      </c>
      <c r="N161" s="391">
        <f>IF(AND(G161="はい",I161="はい"),"基準1と4と5",IF(AND(J161="はい",L161="はい"),"基準1と4と5",IF(AND(G161="はい",I161="いいえ"),"基準1",IF(AND(J161="はい",L161="いいえ"),"基準1",""))))</f>
      </c>
    </row>
    <row r="162" spans="1:14" ht="79.5" customHeight="1">
      <c r="A162" s="50"/>
      <c r="B162" s="50"/>
      <c r="C162" s="417"/>
      <c r="D162" s="418"/>
      <c r="E162" s="418"/>
      <c r="F162" s="313"/>
      <c r="G162" s="415"/>
      <c r="H162" s="99" t="s">
        <v>82</v>
      </c>
      <c r="I162" s="55"/>
      <c r="J162" s="415"/>
      <c r="K162" s="99" t="s">
        <v>82</v>
      </c>
      <c r="L162" s="55"/>
      <c r="M162" s="313"/>
      <c r="N162" s="313"/>
    </row>
    <row r="163" spans="1:14" ht="60" customHeight="1">
      <c r="A163" s="50"/>
      <c r="B163" s="50"/>
      <c r="C163" s="417"/>
      <c r="D163" s="418"/>
      <c r="E163" s="418"/>
      <c r="F163" s="387" t="s">
        <v>51</v>
      </c>
      <c r="G163" s="401"/>
      <c r="H163" s="57" t="s">
        <v>229</v>
      </c>
      <c r="I163" s="55"/>
      <c r="J163" s="401"/>
      <c r="K163" s="57" t="s">
        <v>229</v>
      </c>
      <c r="L163" s="55"/>
      <c r="M163" s="391">
        <f>IF(N163="","",VLOOKUP(N163,基準選択肢C,2))</f>
      </c>
      <c r="N163" s="391">
        <f>IF(AND(G163="はい",I163="はい"),"基準1と6",IF(AND(J163="はい",L163="はい"),"基準1と6",IF(AND(G163="はい",I163="いいえ"),"基準1",IF(AND(J163="はい",L163="いいえ"),"基準1",""))))</f>
      </c>
    </row>
    <row r="164" spans="1:14" ht="79.5" customHeight="1">
      <c r="A164" s="50"/>
      <c r="B164" s="50"/>
      <c r="C164" s="419"/>
      <c r="D164" s="420"/>
      <c r="E164" s="420"/>
      <c r="F164" s="313"/>
      <c r="G164" s="415"/>
      <c r="H164" s="57" t="s">
        <v>82</v>
      </c>
      <c r="I164" s="55"/>
      <c r="J164" s="415"/>
      <c r="K164" s="57" t="s">
        <v>82</v>
      </c>
      <c r="L164" s="55"/>
      <c r="M164" s="313"/>
      <c r="N164" s="313"/>
    </row>
    <row r="165" spans="3:14" ht="17.25">
      <c r="C165" s="48"/>
      <c r="D165" s="48"/>
      <c r="E165" s="48"/>
      <c r="F165" s="48"/>
      <c r="G165" s="48"/>
      <c r="H165" s="48"/>
      <c r="N165" s="252"/>
    </row>
    <row r="166" spans="1:14" ht="31.5" customHeight="1">
      <c r="A166" s="50"/>
      <c r="B166" s="50"/>
      <c r="C166" s="59"/>
      <c r="D166" s="63"/>
      <c r="E166" s="62" t="s">
        <v>168</v>
      </c>
      <c r="F166" s="246" t="s">
        <v>88</v>
      </c>
      <c r="G166" s="363">
        <f>IF(G25="","",G25)</f>
      </c>
      <c r="H166" s="364"/>
      <c r="I166" s="364"/>
      <c r="J166" s="364"/>
      <c r="K166" s="364"/>
      <c r="L166" s="364"/>
      <c r="M166" s="365"/>
      <c r="N166" s="247"/>
    </row>
    <row r="167" spans="1:14" ht="19.5" customHeight="1">
      <c r="A167" s="50"/>
      <c r="B167" s="50"/>
      <c r="C167" s="59"/>
      <c r="D167" s="59"/>
      <c r="E167" s="59"/>
      <c r="F167" s="59"/>
      <c r="G167" s="59"/>
      <c r="H167" s="59"/>
      <c r="I167" s="59"/>
      <c r="J167" s="59"/>
      <c r="K167" s="59"/>
      <c r="L167" s="59"/>
      <c r="M167" s="59"/>
      <c r="N167" s="247"/>
    </row>
    <row r="168" spans="1:14" ht="21" customHeight="1">
      <c r="A168" s="50"/>
      <c r="B168" s="50"/>
      <c r="C168" s="366" t="s">
        <v>62</v>
      </c>
      <c r="D168" s="367"/>
      <c r="E168" s="367"/>
      <c r="F168" s="368"/>
      <c r="G168" s="375" t="s">
        <v>61</v>
      </c>
      <c r="H168" s="376"/>
      <c r="I168" s="377"/>
      <c r="J168" s="375" t="s">
        <v>79</v>
      </c>
      <c r="K168" s="376"/>
      <c r="L168" s="377"/>
      <c r="M168" s="375"/>
      <c r="N168" s="378"/>
    </row>
    <row r="169" spans="1:14" ht="21" customHeight="1">
      <c r="A169" s="50"/>
      <c r="B169" s="50"/>
      <c r="C169" s="369"/>
      <c r="D169" s="370"/>
      <c r="E169" s="370"/>
      <c r="F169" s="371"/>
      <c r="G169" s="366" t="s">
        <v>23</v>
      </c>
      <c r="H169" s="375" t="s">
        <v>60</v>
      </c>
      <c r="I169" s="377"/>
      <c r="J169" s="366" t="s">
        <v>23</v>
      </c>
      <c r="K169" s="375" t="s">
        <v>60</v>
      </c>
      <c r="L169" s="377"/>
      <c r="M169" s="375" t="s">
        <v>60</v>
      </c>
      <c r="N169" s="378"/>
    </row>
    <row r="170" spans="1:14" ht="52.5" customHeight="1">
      <c r="A170" s="50"/>
      <c r="B170" s="50"/>
      <c r="C170" s="372"/>
      <c r="D170" s="373"/>
      <c r="E170" s="373"/>
      <c r="F170" s="374"/>
      <c r="G170" s="379"/>
      <c r="H170" s="375" t="s">
        <v>59</v>
      </c>
      <c r="I170" s="377"/>
      <c r="J170" s="379"/>
      <c r="K170" s="375" t="s">
        <v>59</v>
      </c>
      <c r="L170" s="377"/>
      <c r="M170" s="375" t="s">
        <v>58</v>
      </c>
      <c r="N170" s="378"/>
    </row>
    <row r="171" spans="1:14" ht="54" customHeight="1">
      <c r="A171" s="50"/>
      <c r="B171" s="50"/>
      <c r="C171" s="380" t="s">
        <v>164</v>
      </c>
      <c r="D171" s="381"/>
      <c r="E171" s="382"/>
      <c r="F171" s="56" t="s">
        <v>52</v>
      </c>
      <c r="G171" s="248"/>
      <c r="H171" s="57" t="s">
        <v>54</v>
      </c>
      <c r="I171" s="58"/>
      <c r="J171" s="248"/>
      <c r="K171" s="57" t="s">
        <v>54</v>
      </c>
      <c r="L171" s="58"/>
      <c r="M171" s="54">
        <f>IF(N171="","",VLOOKUP(N171,基準選択肢C,2,FALSE))</f>
      </c>
      <c r="N171" s="54">
        <f>IF(G171="はい","基準1",IF(J171="はい","基準1",""))</f>
      </c>
    </row>
    <row r="172" spans="1:14" ht="54" customHeight="1">
      <c r="A172" s="50"/>
      <c r="B172" s="50"/>
      <c r="C172" s="383" t="s">
        <v>159</v>
      </c>
      <c r="D172" s="384"/>
      <c r="E172" s="384"/>
      <c r="F172" s="387" t="s">
        <v>52</v>
      </c>
      <c r="G172" s="389"/>
      <c r="H172" s="249" t="s">
        <v>57</v>
      </c>
      <c r="I172" s="97"/>
      <c r="J172" s="389"/>
      <c r="K172" s="249" t="s">
        <v>57</v>
      </c>
      <c r="L172" s="97"/>
      <c r="M172" s="391">
        <f>IF(N172="","",VLOOKUP(N172,基準選択肢C,2,FALSE))</f>
      </c>
      <c r="N172" s="391">
        <f>IF(AND($G172="はい",$I173="有"),"基準1と4と5",IF(AND($J172="はい",$L173="有"),"基準1と4と5",IF($G172="はい","基準1",IF($J172="はい","基準1",""))))</f>
      </c>
    </row>
    <row r="173" spans="1:14" ht="48.75" customHeight="1">
      <c r="A173" s="50"/>
      <c r="B173" s="50"/>
      <c r="C173" s="385"/>
      <c r="D173" s="386"/>
      <c r="E173" s="386"/>
      <c r="F173" s="388"/>
      <c r="G173" s="390"/>
      <c r="H173" s="57" t="s">
        <v>56</v>
      </c>
      <c r="I173" s="55"/>
      <c r="J173" s="390"/>
      <c r="K173" s="57" t="s">
        <v>56</v>
      </c>
      <c r="L173" s="55"/>
      <c r="M173" s="313"/>
      <c r="N173" s="313"/>
    </row>
    <row r="174" spans="1:14" ht="60" customHeight="1">
      <c r="A174" s="50"/>
      <c r="B174" s="50"/>
      <c r="C174" s="392" t="s">
        <v>165</v>
      </c>
      <c r="D174" s="393"/>
      <c r="E174" s="394"/>
      <c r="F174" s="387" t="s">
        <v>52</v>
      </c>
      <c r="G174" s="401"/>
      <c r="H174" s="54" t="s">
        <v>55</v>
      </c>
      <c r="I174" s="55"/>
      <c r="J174" s="401"/>
      <c r="K174" s="54" t="s">
        <v>55</v>
      </c>
      <c r="L174" s="55"/>
      <c r="M174" s="391">
        <f>IF(N174="","",VLOOKUP(N174,基準選択肢C,2,FALSE))</f>
      </c>
      <c r="N174" s="391">
        <f>IF(OR(I175&gt;=2500000,L175&gt;=2500000),"基準1と4と5",IF(OR(I175&gt;=1000000,L175&gt;=1000000),"基準1",""))</f>
      </c>
    </row>
    <row r="175" spans="1:14" ht="54" customHeight="1">
      <c r="A175" s="50"/>
      <c r="B175" s="50"/>
      <c r="C175" s="395"/>
      <c r="D175" s="396"/>
      <c r="E175" s="397"/>
      <c r="F175" s="388"/>
      <c r="G175" s="390"/>
      <c r="H175" s="57" t="s">
        <v>54</v>
      </c>
      <c r="I175" s="58"/>
      <c r="J175" s="390"/>
      <c r="K175" s="57" t="s">
        <v>54</v>
      </c>
      <c r="L175" s="58"/>
      <c r="M175" s="313"/>
      <c r="N175" s="313"/>
    </row>
    <row r="176" spans="1:14" ht="60" customHeight="1">
      <c r="A176" s="50"/>
      <c r="B176" s="50"/>
      <c r="C176" s="395"/>
      <c r="D176" s="396"/>
      <c r="E176" s="397"/>
      <c r="F176" s="387" t="s">
        <v>51</v>
      </c>
      <c r="G176" s="401"/>
      <c r="H176" s="54" t="s">
        <v>55</v>
      </c>
      <c r="I176" s="55"/>
      <c r="J176" s="401"/>
      <c r="K176" s="54" t="s">
        <v>55</v>
      </c>
      <c r="L176" s="55"/>
      <c r="M176" s="391">
        <f>IF(N176="","",VLOOKUP(N176,基準選択肢C,2,FALSE))</f>
      </c>
      <c r="N176" s="391">
        <f>IF(OR(I177&gt;=2500000,L177&gt;=2500000),"基準1と6",IF(OR(I177&gt;=1000000,L177&gt;=1000000),"基準1",""))</f>
      </c>
    </row>
    <row r="177" spans="1:14" ht="54" customHeight="1">
      <c r="A177" s="50"/>
      <c r="B177" s="50"/>
      <c r="C177" s="398"/>
      <c r="D177" s="399"/>
      <c r="E177" s="400"/>
      <c r="F177" s="388"/>
      <c r="G177" s="390"/>
      <c r="H177" s="57" t="s">
        <v>54</v>
      </c>
      <c r="I177" s="58"/>
      <c r="J177" s="390"/>
      <c r="K177" s="57" t="s">
        <v>54</v>
      </c>
      <c r="L177" s="58"/>
      <c r="M177" s="313"/>
      <c r="N177" s="313"/>
    </row>
    <row r="178" spans="1:14" ht="73.5" customHeight="1">
      <c r="A178" s="50"/>
      <c r="B178" s="50"/>
      <c r="C178" s="402" t="s">
        <v>166</v>
      </c>
      <c r="D178" s="393"/>
      <c r="E178" s="394"/>
      <c r="F178" s="56" t="s">
        <v>52</v>
      </c>
      <c r="G178" s="250"/>
      <c r="H178" s="57" t="s">
        <v>53</v>
      </c>
      <c r="I178" s="55"/>
      <c r="J178" s="250"/>
      <c r="K178" s="57" t="s">
        <v>53</v>
      </c>
      <c r="L178" s="55"/>
      <c r="M178" s="54">
        <f>IF(N178="","",VLOOKUP(N178,基準選択肢C,2,FALSE))</f>
      </c>
      <c r="N178" s="54">
        <f>IF(G178="はい","基準1と4と5",IF(J178="はい","基準1と4と5",""))</f>
      </c>
    </row>
    <row r="179" spans="1:14" ht="79.5" customHeight="1">
      <c r="A179" s="50"/>
      <c r="B179" s="50"/>
      <c r="C179" s="398"/>
      <c r="D179" s="399"/>
      <c r="E179" s="400"/>
      <c r="F179" s="56" t="s">
        <v>51</v>
      </c>
      <c r="G179" s="250"/>
      <c r="H179" s="57" t="s">
        <v>53</v>
      </c>
      <c r="I179" s="55"/>
      <c r="J179" s="250"/>
      <c r="K179" s="57" t="s">
        <v>53</v>
      </c>
      <c r="L179" s="55"/>
      <c r="M179" s="54">
        <f>IF(N179="","",VLOOKUP(N179,基準選択肢C,2,FALSE))</f>
      </c>
      <c r="N179" s="54">
        <f>IF(G179="はい","基準1と6",IF(J179="はい","基準1と6",""))</f>
      </c>
    </row>
    <row r="180" spans="1:14" ht="62.25" customHeight="1">
      <c r="A180" s="50"/>
      <c r="B180" s="50"/>
      <c r="C180" s="392" t="s">
        <v>162</v>
      </c>
      <c r="D180" s="403"/>
      <c r="E180" s="404"/>
      <c r="F180" s="387" t="s">
        <v>52</v>
      </c>
      <c r="G180" s="401"/>
      <c r="H180" s="57" t="s">
        <v>228</v>
      </c>
      <c r="I180" s="55"/>
      <c r="J180" s="401"/>
      <c r="K180" s="57" t="s">
        <v>228</v>
      </c>
      <c r="L180" s="55"/>
      <c r="M180" s="391">
        <f>IF(N180="","",VLOOKUP(N180,基準選択肢C,2,FALSE))</f>
      </c>
      <c r="N180" s="391">
        <f>IF(AND(G180="はい",I180="はい"),"基準1と4と5",IF(AND(J180="はい",L180="はい"),"基準1と4と5",IF(AND(G180="はい",I180="いいえ"),"基準1",IF(AND(J180="はい",L180="いいえ"),"基準1",""))))</f>
      </c>
    </row>
    <row r="181" spans="1:14" ht="79.5" customHeight="1">
      <c r="A181" s="50"/>
      <c r="B181" s="50"/>
      <c r="C181" s="405"/>
      <c r="D181" s="406"/>
      <c r="E181" s="407"/>
      <c r="F181" s="421"/>
      <c r="G181" s="412"/>
      <c r="H181" s="57" t="s">
        <v>81</v>
      </c>
      <c r="I181" s="55"/>
      <c r="J181" s="412"/>
      <c r="K181" s="57" t="s">
        <v>81</v>
      </c>
      <c r="L181" s="55"/>
      <c r="M181" s="313"/>
      <c r="N181" s="313"/>
    </row>
    <row r="182" spans="1:14" ht="62.25" customHeight="1">
      <c r="A182" s="50"/>
      <c r="B182" s="50"/>
      <c r="C182" s="405"/>
      <c r="D182" s="406"/>
      <c r="E182" s="407"/>
      <c r="F182" s="387" t="s">
        <v>51</v>
      </c>
      <c r="G182" s="401"/>
      <c r="H182" s="57" t="s">
        <v>228</v>
      </c>
      <c r="I182" s="55"/>
      <c r="J182" s="401"/>
      <c r="K182" s="57" t="s">
        <v>228</v>
      </c>
      <c r="L182" s="55"/>
      <c r="M182" s="391">
        <f>IF(N182="","",VLOOKUP(N182,基準選択肢C,2,FALSE))</f>
      </c>
      <c r="N182" s="391">
        <f>IF(AND(G182="はい",I182="はい"),"基準1と6",IF(AND(J182="はい",L182="はい"),"基準1と6",IF(AND(G182="はい",I182="いいえ"),"基準1",IF(AND(J182="はい",L182="いいえ"),"基準1",""))))</f>
      </c>
    </row>
    <row r="183" spans="1:14" ht="79.5" customHeight="1">
      <c r="A183" s="50"/>
      <c r="B183" s="50"/>
      <c r="C183" s="408"/>
      <c r="D183" s="409"/>
      <c r="E183" s="410"/>
      <c r="F183" s="421"/>
      <c r="G183" s="412"/>
      <c r="H183" s="57" t="s">
        <v>81</v>
      </c>
      <c r="I183" s="55"/>
      <c r="J183" s="412"/>
      <c r="K183" s="57" t="s">
        <v>81</v>
      </c>
      <c r="L183" s="55"/>
      <c r="M183" s="313"/>
      <c r="N183" s="313"/>
    </row>
    <row r="184" spans="1:14" ht="60" customHeight="1">
      <c r="A184" s="50"/>
      <c r="B184" s="50"/>
      <c r="C184" s="354" t="s">
        <v>167</v>
      </c>
      <c r="D184" s="416"/>
      <c r="E184" s="416"/>
      <c r="F184" s="387" t="s">
        <v>52</v>
      </c>
      <c r="G184" s="414"/>
      <c r="H184" s="99" t="s">
        <v>229</v>
      </c>
      <c r="I184" s="55"/>
      <c r="J184" s="414"/>
      <c r="K184" s="99" t="s">
        <v>229</v>
      </c>
      <c r="L184" s="55"/>
      <c r="M184" s="391">
        <f>IF(N184="","",VLOOKUP(N184,基準選択肢C,2))</f>
      </c>
      <c r="N184" s="391">
        <f>IF(AND(G184="はい",I184="はい"),"基準1と4と5",IF(AND(J184="はい",L184="はい"),"基準1と4と5",IF(AND(G184="はい",I184="いいえ"),"基準1",IF(AND(J184="はい",L184="いいえ"),"基準1",""))))</f>
      </c>
    </row>
    <row r="185" spans="1:14" ht="79.5" customHeight="1">
      <c r="A185" s="50"/>
      <c r="B185" s="50"/>
      <c r="C185" s="417"/>
      <c r="D185" s="418"/>
      <c r="E185" s="418"/>
      <c r="F185" s="313"/>
      <c r="G185" s="415"/>
      <c r="H185" s="99" t="s">
        <v>82</v>
      </c>
      <c r="I185" s="55"/>
      <c r="J185" s="415"/>
      <c r="K185" s="99" t="s">
        <v>82</v>
      </c>
      <c r="L185" s="55"/>
      <c r="M185" s="313"/>
      <c r="N185" s="313"/>
    </row>
    <row r="186" spans="1:14" ht="60" customHeight="1">
      <c r="A186" s="50"/>
      <c r="B186" s="50"/>
      <c r="C186" s="417"/>
      <c r="D186" s="418"/>
      <c r="E186" s="418"/>
      <c r="F186" s="387" t="s">
        <v>51</v>
      </c>
      <c r="G186" s="401"/>
      <c r="H186" s="57" t="s">
        <v>229</v>
      </c>
      <c r="I186" s="55"/>
      <c r="J186" s="401"/>
      <c r="K186" s="57" t="s">
        <v>229</v>
      </c>
      <c r="L186" s="55"/>
      <c r="M186" s="391">
        <f>IF(N186="","",VLOOKUP(N186,基準選択肢C,2))</f>
      </c>
      <c r="N186" s="391">
        <f>IF(AND(G186="はい",I186="はい"),"基準1と6",IF(AND(J186="はい",L186="はい"),"基準1と6",IF(AND(G186="はい",I186="いいえ"),"基準1",IF(AND(J186="はい",L186="いいえ"),"基準1",""))))</f>
      </c>
    </row>
    <row r="187" spans="1:14" ht="79.5" customHeight="1">
      <c r="A187" s="50"/>
      <c r="B187" s="50"/>
      <c r="C187" s="419"/>
      <c r="D187" s="420"/>
      <c r="E187" s="420"/>
      <c r="F187" s="313"/>
      <c r="G187" s="415"/>
      <c r="H187" s="57" t="s">
        <v>82</v>
      </c>
      <c r="I187" s="55"/>
      <c r="J187" s="415"/>
      <c r="K187" s="57" t="s">
        <v>82</v>
      </c>
      <c r="L187" s="55"/>
      <c r="M187" s="313"/>
      <c r="N187" s="313"/>
    </row>
  </sheetData>
  <sheetProtection sheet="1" formatCells="0" selectLockedCells="1"/>
  <mergeCells count="420">
    <mergeCell ref="F186:F187"/>
    <mergeCell ref="G186:G187"/>
    <mergeCell ref="J186:J187"/>
    <mergeCell ref="M186:M187"/>
    <mergeCell ref="M176:M177"/>
    <mergeCell ref="N176:N177"/>
    <mergeCell ref="N182:N183"/>
    <mergeCell ref="F184:F185"/>
    <mergeCell ref="G184:G185"/>
    <mergeCell ref="J184:J185"/>
    <mergeCell ref="M180:M181"/>
    <mergeCell ref="F182:F183"/>
    <mergeCell ref="C161:E164"/>
    <mergeCell ref="C155:E156"/>
    <mergeCell ref="C157:E160"/>
    <mergeCell ref="N184:N185"/>
    <mergeCell ref="C184:E187"/>
    <mergeCell ref="M184:M185"/>
    <mergeCell ref="J182:J183"/>
    <mergeCell ref="M182:M183"/>
    <mergeCell ref="G176:G177"/>
    <mergeCell ref="J176:J177"/>
    <mergeCell ref="N180:N181"/>
    <mergeCell ref="N186:N187"/>
    <mergeCell ref="G182:G183"/>
    <mergeCell ref="C178:E179"/>
    <mergeCell ref="C180:E183"/>
    <mergeCell ref="F180:F181"/>
    <mergeCell ref="G180:G181"/>
    <mergeCell ref="J180:J181"/>
    <mergeCell ref="N172:N173"/>
    <mergeCell ref="C168:F170"/>
    <mergeCell ref="G168:I168"/>
    <mergeCell ref="C174:E177"/>
    <mergeCell ref="F174:F175"/>
    <mergeCell ref="G174:G175"/>
    <mergeCell ref="J174:J175"/>
    <mergeCell ref="M174:M175"/>
    <mergeCell ref="N174:N175"/>
    <mergeCell ref="F176:F177"/>
    <mergeCell ref="C171:E171"/>
    <mergeCell ref="C172:E173"/>
    <mergeCell ref="F172:F173"/>
    <mergeCell ref="G172:G173"/>
    <mergeCell ref="J172:J173"/>
    <mergeCell ref="M172:M173"/>
    <mergeCell ref="J168:L168"/>
    <mergeCell ref="M168:N168"/>
    <mergeCell ref="G169:G170"/>
    <mergeCell ref="H169:I169"/>
    <mergeCell ref="J169:J170"/>
    <mergeCell ref="K169:L169"/>
    <mergeCell ref="M169:N169"/>
    <mergeCell ref="H170:I170"/>
    <mergeCell ref="K170:L170"/>
    <mergeCell ref="M170:N170"/>
    <mergeCell ref="F163:F164"/>
    <mergeCell ref="G163:G164"/>
    <mergeCell ref="J163:J164"/>
    <mergeCell ref="M163:M164"/>
    <mergeCell ref="N163:N164"/>
    <mergeCell ref="G166:M166"/>
    <mergeCell ref="F159:F160"/>
    <mergeCell ref="G159:G160"/>
    <mergeCell ref="J159:J160"/>
    <mergeCell ref="M159:M160"/>
    <mergeCell ref="N159:N160"/>
    <mergeCell ref="F161:F162"/>
    <mergeCell ref="G161:G162"/>
    <mergeCell ref="J161:J162"/>
    <mergeCell ref="M161:M162"/>
    <mergeCell ref="N161:N162"/>
    <mergeCell ref="J153:J154"/>
    <mergeCell ref="M153:M154"/>
    <mergeCell ref="F153:F154"/>
    <mergeCell ref="G149:G150"/>
    <mergeCell ref="J149:J150"/>
    <mergeCell ref="M149:M150"/>
    <mergeCell ref="C148:E148"/>
    <mergeCell ref="N153:N154"/>
    <mergeCell ref="F157:F158"/>
    <mergeCell ref="G157:G158"/>
    <mergeCell ref="J157:J158"/>
    <mergeCell ref="M157:M158"/>
    <mergeCell ref="C151:E154"/>
    <mergeCell ref="N157:N158"/>
    <mergeCell ref="C149:E150"/>
    <mergeCell ref="G153:G154"/>
    <mergeCell ref="J145:L145"/>
    <mergeCell ref="N149:N150"/>
    <mergeCell ref="C145:F147"/>
    <mergeCell ref="G145:I145"/>
    <mergeCell ref="F151:F152"/>
    <mergeCell ref="G151:G152"/>
    <mergeCell ref="J151:J152"/>
    <mergeCell ref="M151:M152"/>
    <mergeCell ref="N151:N152"/>
    <mergeCell ref="F149:F150"/>
    <mergeCell ref="G146:G147"/>
    <mergeCell ref="H146:I146"/>
    <mergeCell ref="J146:J147"/>
    <mergeCell ref="K146:L146"/>
    <mergeCell ref="M146:N146"/>
    <mergeCell ref="H147:I147"/>
    <mergeCell ref="K147:L147"/>
    <mergeCell ref="M147:N147"/>
    <mergeCell ref="M145:N145"/>
    <mergeCell ref="G136:G137"/>
    <mergeCell ref="J136:J137"/>
    <mergeCell ref="M136:M137"/>
    <mergeCell ref="N136:N137"/>
    <mergeCell ref="G140:G141"/>
    <mergeCell ref="J140:J141"/>
    <mergeCell ref="M140:M141"/>
    <mergeCell ref="N140:N141"/>
    <mergeCell ref="G143:M143"/>
    <mergeCell ref="C138:E141"/>
    <mergeCell ref="F138:F139"/>
    <mergeCell ref="G138:G139"/>
    <mergeCell ref="J138:J139"/>
    <mergeCell ref="M138:M139"/>
    <mergeCell ref="N138:N139"/>
    <mergeCell ref="F140:F141"/>
    <mergeCell ref="M130:M131"/>
    <mergeCell ref="N130:N131"/>
    <mergeCell ref="C132:E133"/>
    <mergeCell ref="C134:E137"/>
    <mergeCell ref="F134:F135"/>
    <mergeCell ref="G134:G135"/>
    <mergeCell ref="J134:J135"/>
    <mergeCell ref="M134:M135"/>
    <mergeCell ref="N134:N135"/>
    <mergeCell ref="F136:F137"/>
    <mergeCell ref="N126:N127"/>
    <mergeCell ref="C128:E131"/>
    <mergeCell ref="F128:F129"/>
    <mergeCell ref="G128:G129"/>
    <mergeCell ref="J128:J129"/>
    <mergeCell ref="M128:M129"/>
    <mergeCell ref="N128:N129"/>
    <mergeCell ref="F130:F131"/>
    <mergeCell ref="G130:G131"/>
    <mergeCell ref="J130:J131"/>
    <mergeCell ref="M123:N123"/>
    <mergeCell ref="H124:I124"/>
    <mergeCell ref="K124:L124"/>
    <mergeCell ref="M124:N124"/>
    <mergeCell ref="C125:E125"/>
    <mergeCell ref="C126:E127"/>
    <mergeCell ref="F126:F127"/>
    <mergeCell ref="G126:G127"/>
    <mergeCell ref="J126:J127"/>
    <mergeCell ref="M126:M127"/>
    <mergeCell ref="N117:N118"/>
    <mergeCell ref="G120:M120"/>
    <mergeCell ref="C122:F124"/>
    <mergeCell ref="G122:I122"/>
    <mergeCell ref="J122:L122"/>
    <mergeCell ref="M122:N122"/>
    <mergeCell ref="G123:G124"/>
    <mergeCell ref="H123:I123"/>
    <mergeCell ref="J123:J124"/>
    <mergeCell ref="K123:L123"/>
    <mergeCell ref="C115:E118"/>
    <mergeCell ref="F115:F116"/>
    <mergeCell ref="G115:G116"/>
    <mergeCell ref="J115:J116"/>
    <mergeCell ref="M115:M116"/>
    <mergeCell ref="N115:N116"/>
    <mergeCell ref="F117:F118"/>
    <mergeCell ref="G117:G118"/>
    <mergeCell ref="J117:J118"/>
    <mergeCell ref="M117:M118"/>
    <mergeCell ref="N111:N112"/>
    <mergeCell ref="F113:F114"/>
    <mergeCell ref="G113:G114"/>
    <mergeCell ref="J113:J114"/>
    <mergeCell ref="M113:M114"/>
    <mergeCell ref="N113:N114"/>
    <mergeCell ref="G107:G108"/>
    <mergeCell ref="J107:J108"/>
    <mergeCell ref="M107:M108"/>
    <mergeCell ref="N107:N108"/>
    <mergeCell ref="C109:E110"/>
    <mergeCell ref="C111:E114"/>
    <mergeCell ref="F111:F112"/>
    <mergeCell ref="G111:G112"/>
    <mergeCell ref="J111:J112"/>
    <mergeCell ref="M111:M112"/>
    <mergeCell ref="N103:N104"/>
    <mergeCell ref="C99:F101"/>
    <mergeCell ref="G99:I99"/>
    <mergeCell ref="C105:E108"/>
    <mergeCell ref="F105:F106"/>
    <mergeCell ref="G105:G106"/>
    <mergeCell ref="J105:J106"/>
    <mergeCell ref="M105:M106"/>
    <mergeCell ref="N105:N106"/>
    <mergeCell ref="F107:F108"/>
    <mergeCell ref="C102:E102"/>
    <mergeCell ref="C103:E104"/>
    <mergeCell ref="F103:F104"/>
    <mergeCell ref="G103:G104"/>
    <mergeCell ref="J103:J104"/>
    <mergeCell ref="M103:M104"/>
    <mergeCell ref="J99:L99"/>
    <mergeCell ref="M99:N99"/>
    <mergeCell ref="G100:G101"/>
    <mergeCell ref="H100:I100"/>
    <mergeCell ref="J100:J101"/>
    <mergeCell ref="K100:L100"/>
    <mergeCell ref="M100:N100"/>
    <mergeCell ref="H101:I101"/>
    <mergeCell ref="K101:L101"/>
    <mergeCell ref="M101:N101"/>
    <mergeCell ref="F94:F95"/>
    <mergeCell ref="G94:G95"/>
    <mergeCell ref="J94:J95"/>
    <mergeCell ref="M94:M95"/>
    <mergeCell ref="N94:N95"/>
    <mergeCell ref="G97:M97"/>
    <mergeCell ref="G90:G91"/>
    <mergeCell ref="J90:J91"/>
    <mergeCell ref="M90:M91"/>
    <mergeCell ref="N90:N91"/>
    <mergeCell ref="C92:E95"/>
    <mergeCell ref="F92:F93"/>
    <mergeCell ref="G92:G93"/>
    <mergeCell ref="J92:J93"/>
    <mergeCell ref="M92:M93"/>
    <mergeCell ref="N92:N93"/>
    <mergeCell ref="M84:M85"/>
    <mergeCell ref="N84:N85"/>
    <mergeCell ref="C86:E87"/>
    <mergeCell ref="C88:E91"/>
    <mergeCell ref="F88:F89"/>
    <mergeCell ref="G88:G89"/>
    <mergeCell ref="J88:J89"/>
    <mergeCell ref="M88:M89"/>
    <mergeCell ref="N88:N89"/>
    <mergeCell ref="F90:F91"/>
    <mergeCell ref="N80:N81"/>
    <mergeCell ref="C82:E85"/>
    <mergeCell ref="F82:F83"/>
    <mergeCell ref="G82:G83"/>
    <mergeCell ref="J82:J83"/>
    <mergeCell ref="M82:M83"/>
    <mergeCell ref="N82:N83"/>
    <mergeCell ref="F84:F85"/>
    <mergeCell ref="G84:G85"/>
    <mergeCell ref="J84:J85"/>
    <mergeCell ref="C79:E79"/>
    <mergeCell ref="C80:E81"/>
    <mergeCell ref="F80:F81"/>
    <mergeCell ref="G80:G81"/>
    <mergeCell ref="J80:J81"/>
    <mergeCell ref="M80:M81"/>
    <mergeCell ref="H77:I77"/>
    <mergeCell ref="J77:J78"/>
    <mergeCell ref="K77:L77"/>
    <mergeCell ref="M77:N77"/>
    <mergeCell ref="H78:I78"/>
    <mergeCell ref="K78:L78"/>
    <mergeCell ref="M78:N78"/>
    <mergeCell ref="N71:N72"/>
    <mergeCell ref="G51:M51"/>
    <mergeCell ref="G74:M74"/>
    <mergeCell ref="J67:J68"/>
    <mergeCell ref="M67:M68"/>
    <mergeCell ref="N67:N68"/>
    <mergeCell ref="N61:N62"/>
    <mergeCell ref="N65:N66"/>
    <mergeCell ref="K55:L55"/>
    <mergeCell ref="M55:N55"/>
    <mergeCell ref="C69:E72"/>
    <mergeCell ref="F69:F70"/>
    <mergeCell ref="G69:G70"/>
    <mergeCell ref="J69:J70"/>
    <mergeCell ref="M69:M70"/>
    <mergeCell ref="N69:N70"/>
    <mergeCell ref="F71:F72"/>
    <mergeCell ref="G71:G72"/>
    <mergeCell ref="J71:J72"/>
    <mergeCell ref="M71:M72"/>
    <mergeCell ref="C63:E64"/>
    <mergeCell ref="C65:E68"/>
    <mergeCell ref="F65:F66"/>
    <mergeCell ref="G65:G66"/>
    <mergeCell ref="J65:J66"/>
    <mergeCell ref="M65:M66"/>
    <mergeCell ref="F67:F68"/>
    <mergeCell ref="G67:G68"/>
    <mergeCell ref="C59:E62"/>
    <mergeCell ref="F59:F60"/>
    <mergeCell ref="G59:G60"/>
    <mergeCell ref="J59:J60"/>
    <mergeCell ref="M59:M60"/>
    <mergeCell ref="N59:N60"/>
    <mergeCell ref="F61:F62"/>
    <mergeCell ref="G61:G62"/>
    <mergeCell ref="J61:J62"/>
    <mergeCell ref="M61:M62"/>
    <mergeCell ref="C56:E56"/>
    <mergeCell ref="C57:E58"/>
    <mergeCell ref="F57:F58"/>
    <mergeCell ref="G57:G58"/>
    <mergeCell ref="J57:J58"/>
    <mergeCell ref="M57:M58"/>
    <mergeCell ref="N57:N58"/>
    <mergeCell ref="C53:F55"/>
    <mergeCell ref="G53:I53"/>
    <mergeCell ref="J53:L53"/>
    <mergeCell ref="M53:N53"/>
    <mergeCell ref="G54:G55"/>
    <mergeCell ref="H54:I54"/>
    <mergeCell ref="J54:J55"/>
    <mergeCell ref="K54:L54"/>
    <mergeCell ref="M54:N54"/>
    <mergeCell ref="H55:I55"/>
    <mergeCell ref="F48:F49"/>
    <mergeCell ref="G48:G49"/>
    <mergeCell ref="J48:J49"/>
    <mergeCell ref="M48:M49"/>
    <mergeCell ref="N48:N49"/>
    <mergeCell ref="C76:F78"/>
    <mergeCell ref="G76:I76"/>
    <mergeCell ref="J76:L76"/>
    <mergeCell ref="M76:N76"/>
    <mergeCell ref="G77:G78"/>
    <mergeCell ref="G44:G45"/>
    <mergeCell ref="J44:J45"/>
    <mergeCell ref="M44:M45"/>
    <mergeCell ref="N44:N45"/>
    <mergeCell ref="C46:E49"/>
    <mergeCell ref="F46:F47"/>
    <mergeCell ref="G46:G47"/>
    <mergeCell ref="J46:J47"/>
    <mergeCell ref="M46:M47"/>
    <mergeCell ref="N46:N47"/>
    <mergeCell ref="M38:M39"/>
    <mergeCell ref="N38:N39"/>
    <mergeCell ref="N42:N43"/>
    <mergeCell ref="C40:E41"/>
    <mergeCell ref="C42:E45"/>
    <mergeCell ref="F42:F43"/>
    <mergeCell ref="G42:G43"/>
    <mergeCell ref="J42:J43"/>
    <mergeCell ref="M42:M43"/>
    <mergeCell ref="F44:F45"/>
    <mergeCell ref="C36:E39"/>
    <mergeCell ref="F36:F37"/>
    <mergeCell ref="G36:G37"/>
    <mergeCell ref="J36:J37"/>
    <mergeCell ref="M36:M37"/>
    <mergeCell ref="N36:N37"/>
    <mergeCell ref="F38:F39"/>
    <mergeCell ref="G38:G39"/>
    <mergeCell ref="J38:J39"/>
    <mergeCell ref="H32:I32"/>
    <mergeCell ref="K32:L32"/>
    <mergeCell ref="M32:N32"/>
    <mergeCell ref="C33:E33"/>
    <mergeCell ref="C34:E35"/>
    <mergeCell ref="F34:F35"/>
    <mergeCell ref="G34:G35"/>
    <mergeCell ref="J34:J35"/>
    <mergeCell ref="M34:M35"/>
    <mergeCell ref="N34:N35"/>
    <mergeCell ref="G28:M28"/>
    <mergeCell ref="C30:F32"/>
    <mergeCell ref="G30:I30"/>
    <mergeCell ref="J30:L30"/>
    <mergeCell ref="M30:N30"/>
    <mergeCell ref="G31:G32"/>
    <mergeCell ref="H31:I31"/>
    <mergeCell ref="J31:J32"/>
    <mergeCell ref="K31:L31"/>
    <mergeCell ref="M31:N31"/>
    <mergeCell ref="C27:I27"/>
    <mergeCell ref="C19:E25"/>
    <mergeCell ref="G19:I19"/>
    <mergeCell ref="J19:M19"/>
    <mergeCell ref="G20:I20"/>
    <mergeCell ref="J20:M20"/>
    <mergeCell ref="G23:I23"/>
    <mergeCell ref="J23:M23"/>
    <mergeCell ref="G24:I24"/>
    <mergeCell ref="J24:M24"/>
    <mergeCell ref="G25:I25"/>
    <mergeCell ref="J25:M25"/>
    <mergeCell ref="C5:C6"/>
    <mergeCell ref="D5:I6"/>
    <mergeCell ref="K7:L7"/>
    <mergeCell ref="G21:I21"/>
    <mergeCell ref="J21:M21"/>
    <mergeCell ref="G22:I22"/>
    <mergeCell ref="J22:M22"/>
    <mergeCell ref="F16:G16"/>
    <mergeCell ref="M10:M13"/>
    <mergeCell ref="F1:L1"/>
    <mergeCell ref="K4:L4"/>
    <mergeCell ref="K5:L5"/>
    <mergeCell ref="K6:L6"/>
    <mergeCell ref="H9:J9"/>
    <mergeCell ref="H10:J10"/>
    <mergeCell ref="H11:J11"/>
    <mergeCell ref="H12:J12"/>
    <mergeCell ref="F9:G9"/>
    <mergeCell ref="H13:J13"/>
    <mergeCell ref="H14:J14"/>
    <mergeCell ref="H15:J15"/>
    <mergeCell ref="H17:J17"/>
    <mergeCell ref="H16:J16"/>
    <mergeCell ref="F17:G17"/>
    <mergeCell ref="F10:G10"/>
    <mergeCell ref="F11:G11"/>
    <mergeCell ref="F12:G12"/>
    <mergeCell ref="F13:G13"/>
    <mergeCell ref="F14:G14"/>
    <mergeCell ref="F15:G15"/>
  </mergeCells>
  <conditionalFormatting sqref="M5 M7">
    <cfRule type="expression" priority="590" dxfId="16">
      <formula>M5=""</formula>
    </cfRule>
  </conditionalFormatting>
  <conditionalFormatting sqref="D5:I6">
    <cfRule type="expression" priority="586" dxfId="0">
      <formula>$D$5=""</formula>
    </cfRule>
  </conditionalFormatting>
  <conditionalFormatting sqref="G28:M28">
    <cfRule type="expression" priority="585" dxfId="0">
      <formula>G28=""</formula>
    </cfRule>
  </conditionalFormatting>
  <conditionalFormatting sqref="D10:D17">
    <cfRule type="expression" priority="584" dxfId="16">
      <formula>D10=""</formula>
    </cfRule>
  </conditionalFormatting>
  <conditionalFormatting sqref="C10:C17">
    <cfRule type="expression" priority="583" dxfId="867">
      <formula>C10=""</formula>
    </cfRule>
  </conditionalFormatting>
  <conditionalFormatting sqref="M4">
    <cfRule type="expression" priority="582" dxfId="16">
      <formula>M4=""</formula>
    </cfRule>
  </conditionalFormatting>
  <conditionalFormatting sqref="G33:G42 J33:J42 G44 G46 J44 J46">
    <cfRule type="expression" priority="581" dxfId="8">
      <formula>G33=""</formula>
    </cfRule>
  </conditionalFormatting>
  <conditionalFormatting sqref="I33 L33">
    <cfRule type="expression" priority="578" dxfId="0">
      <formula>G33=""</formula>
    </cfRule>
    <cfRule type="expression" priority="579" dxfId="0">
      <formula>G33="いいえ"</formula>
    </cfRule>
    <cfRule type="expression" priority="580" dxfId="16">
      <formula>I33=""</formula>
    </cfRule>
  </conditionalFormatting>
  <conditionalFormatting sqref="I34 L34">
    <cfRule type="expression" priority="575" dxfId="0">
      <formula>G34="いいえ"</formula>
    </cfRule>
    <cfRule type="expression" priority="576" dxfId="0">
      <formula>G34=""</formula>
    </cfRule>
    <cfRule type="expression" priority="577" dxfId="16">
      <formula>I34=""</formula>
    </cfRule>
  </conditionalFormatting>
  <conditionalFormatting sqref="I35 L35">
    <cfRule type="expression" priority="572" dxfId="0">
      <formula>G34=""</formula>
    </cfRule>
    <cfRule type="expression" priority="573" dxfId="0">
      <formula>G34="いいえ"</formula>
    </cfRule>
    <cfRule type="expression" priority="574" dxfId="8">
      <formula>I35=""</formula>
    </cfRule>
  </conditionalFormatting>
  <conditionalFormatting sqref="M33:N33">
    <cfRule type="expression" priority="569" dxfId="317">
      <formula>$N$33&lt;&gt;""</formula>
    </cfRule>
    <cfRule type="expression" priority="570" dxfId="317">
      <formula>$J$33="はい"</formula>
    </cfRule>
    <cfRule type="expression" priority="571" dxfId="0">
      <formula>$G$33=$J$33</formula>
    </cfRule>
  </conditionalFormatting>
  <conditionalFormatting sqref="I36 L36 I38 L38">
    <cfRule type="expression" priority="566" dxfId="0">
      <formula>G36=""</formula>
    </cfRule>
    <cfRule type="expression" priority="567" dxfId="0">
      <formula>G36="いいえ"</formula>
    </cfRule>
    <cfRule type="expression" priority="568" dxfId="16">
      <formula>I36=""</formula>
    </cfRule>
  </conditionalFormatting>
  <conditionalFormatting sqref="I37 L37 I39 L39">
    <cfRule type="expression" priority="563" dxfId="0">
      <formula>G36=""</formula>
    </cfRule>
    <cfRule type="expression" priority="564" dxfId="0">
      <formula>G36="いいえ"</formula>
    </cfRule>
    <cfRule type="expression" priority="565" dxfId="16">
      <formula>I37=""</formula>
    </cfRule>
  </conditionalFormatting>
  <conditionalFormatting sqref="M34:N34">
    <cfRule type="expression" priority="560" dxfId="317">
      <formula>$N34&lt;&gt;""</formula>
    </cfRule>
    <cfRule type="expression" priority="561" dxfId="317">
      <formula>J34="はい"</formula>
    </cfRule>
    <cfRule type="expression" priority="562" dxfId="0">
      <formula>G34=J34</formula>
    </cfRule>
  </conditionalFormatting>
  <conditionalFormatting sqref="M36:N36">
    <cfRule type="expression" priority="556" dxfId="317">
      <formula>$N36&lt;&gt;""</formula>
    </cfRule>
    <cfRule type="expression" priority="557" dxfId="317">
      <formula>J36="はい"</formula>
    </cfRule>
    <cfRule type="expression" priority="558" dxfId="0">
      <formula>G36=J36</formula>
    </cfRule>
  </conditionalFormatting>
  <conditionalFormatting sqref="M38:N38">
    <cfRule type="expression" priority="551" dxfId="0">
      <formula>$G$28=""</formula>
    </cfRule>
  </conditionalFormatting>
  <conditionalFormatting sqref="M38:N38">
    <cfRule type="expression" priority="552" dxfId="317">
      <formula>$N38&lt;&gt;""</formula>
    </cfRule>
    <cfRule type="expression" priority="553" dxfId="317">
      <formula>J38="はい"</formula>
    </cfRule>
    <cfRule type="expression" priority="554" dxfId="0">
      <formula>G38=J38</formula>
    </cfRule>
  </conditionalFormatting>
  <conditionalFormatting sqref="I40:I41 L40:L41">
    <cfRule type="expression" priority="546" dxfId="0">
      <formula>G40=""</formula>
    </cfRule>
    <cfRule type="expression" priority="547" dxfId="0">
      <formula>G40="いいえ"</formula>
    </cfRule>
    <cfRule type="expression" priority="548" dxfId="8">
      <formula>I40=""</formula>
    </cfRule>
  </conditionalFormatting>
  <conditionalFormatting sqref="M40:N41">
    <cfRule type="expression" priority="549" dxfId="317">
      <formula>$J40="はい"</formula>
    </cfRule>
    <cfRule type="expression" priority="550" dxfId="317">
      <formula>$N40&lt;&gt;""</formula>
    </cfRule>
    <cfRule type="expression" priority="559" dxfId="0">
      <formula>$G40=$J40</formula>
    </cfRule>
  </conditionalFormatting>
  <conditionalFormatting sqref="I42 L42 I44 L44">
    <cfRule type="expression" priority="543" dxfId="0">
      <formula>G42=""</formula>
    </cfRule>
    <cfRule type="expression" priority="544" dxfId="0">
      <formula>G42="いいえ"</formula>
    </cfRule>
    <cfRule type="expression" priority="545" dxfId="8">
      <formula>I42=""</formula>
    </cfRule>
  </conditionalFormatting>
  <conditionalFormatting sqref="I43 L43 I45 L45">
    <cfRule type="expression" priority="540" dxfId="0">
      <formula>G42=""</formula>
    </cfRule>
    <cfRule type="expression" priority="541" dxfId="0">
      <formula>G42="いいえ"</formula>
    </cfRule>
    <cfRule type="expression" priority="542" dxfId="16">
      <formula>I43=""</formula>
    </cfRule>
  </conditionalFormatting>
  <conditionalFormatting sqref="M42:N42">
    <cfRule type="expression" priority="535" dxfId="0">
      <formula>$G$28=""</formula>
    </cfRule>
  </conditionalFormatting>
  <conditionalFormatting sqref="M42:N42">
    <cfRule type="expression" priority="536" dxfId="317">
      <formula>$N42&lt;&gt;""</formula>
    </cfRule>
    <cfRule type="expression" priority="537" dxfId="317">
      <formula>J42="はい"</formula>
    </cfRule>
    <cfRule type="expression" priority="538" dxfId="0">
      <formula>G42=J42</formula>
    </cfRule>
  </conditionalFormatting>
  <conditionalFormatting sqref="M44:N44">
    <cfRule type="expression" priority="531" dxfId="0">
      <formula>$G$28=""</formula>
    </cfRule>
  </conditionalFormatting>
  <conditionalFormatting sqref="M44:N44">
    <cfRule type="expression" priority="532" dxfId="317">
      <formula>$N44&lt;&gt;""</formula>
    </cfRule>
    <cfRule type="expression" priority="533" dxfId="317">
      <formula>J44="はい"</formula>
    </cfRule>
    <cfRule type="expression" priority="534" dxfId="0">
      <formula>G44=J44</formula>
    </cfRule>
  </conditionalFormatting>
  <conditionalFormatting sqref="M46:N46">
    <cfRule type="expression" priority="522" dxfId="317">
      <formula>$J46="はい"</formula>
    </cfRule>
    <cfRule type="expression" priority="523" dxfId="317">
      <formula>$N46&lt;&gt;""</formula>
    </cfRule>
    <cfRule type="expression" priority="524" dxfId="0">
      <formula>$G46=$J46</formula>
    </cfRule>
  </conditionalFormatting>
  <conditionalFormatting sqref="I47">
    <cfRule type="expression" priority="519" dxfId="0">
      <formula>G46=""</formula>
    </cfRule>
    <cfRule type="expression" priority="520" dxfId="0">
      <formula>G46="いいえ"</formula>
    </cfRule>
    <cfRule type="expression" priority="521" dxfId="16">
      <formula>I47=""</formula>
    </cfRule>
  </conditionalFormatting>
  <conditionalFormatting sqref="L47">
    <cfRule type="expression" priority="516" dxfId="0">
      <formula>J46=""</formula>
    </cfRule>
    <cfRule type="expression" priority="517" dxfId="0">
      <formula>J46="いいえ"</formula>
    </cfRule>
    <cfRule type="expression" priority="518" dxfId="16">
      <formula>L47=""</formula>
    </cfRule>
  </conditionalFormatting>
  <conditionalFormatting sqref="J48 G48">
    <cfRule type="expression" priority="514" dxfId="8">
      <formula>G48=""</formula>
    </cfRule>
  </conditionalFormatting>
  <conditionalFormatting sqref="I48">
    <cfRule type="expression" priority="510" dxfId="0">
      <formula>G48=""</formula>
    </cfRule>
    <cfRule type="expression" priority="511" dxfId="0">
      <formula>G48="いいえ"</formula>
    </cfRule>
    <cfRule type="expression" priority="512" dxfId="8">
      <formula>I48=""</formula>
    </cfRule>
  </conditionalFormatting>
  <conditionalFormatting sqref="L48">
    <cfRule type="expression" priority="507" dxfId="0">
      <formula>J48=""</formula>
    </cfRule>
    <cfRule type="expression" priority="508" dxfId="0">
      <formula>J48="いいえ"</formula>
    </cfRule>
    <cfRule type="expression" priority="509" dxfId="8">
      <formula>L48=""</formula>
    </cfRule>
  </conditionalFormatting>
  <conditionalFormatting sqref="M48:N48">
    <cfRule type="expression" priority="504" dxfId="317">
      <formula>$J48="はい"</formula>
    </cfRule>
    <cfRule type="expression" priority="505" dxfId="317">
      <formula>$N48&lt;&gt;""</formula>
    </cfRule>
    <cfRule type="expression" priority="506" dxfId="0">
      <formula>$G48=$J48</formula>
    </cfRule>
  </conditionalFormatting>
  <conditionalFormatting sqref="I46">
    <cfRule type="expression" priority="529" dxfId="0">
      <formula>G46=""</formula>
    </cfRule>
    <cfRule type="expression" priority="530" dxfId="0">
      <formula>G46="いいえ"</formula>
    </cfRule>
    <cfRule type="expression" priority="539" dxfId="8">
      <formula>I46=""</formula>
    </cfRule>
  </conditionalFormatting>
  <conditionalFormatting sqref="L46">
    <cfRule type="expression" priority="525" dxfId="0">
      <formula>J46=""</formula>
    </cfRule>
    <cfRule type="expression" priority="526" dxfId="0">
      <formula>J46="いいえ"</formula>
    </cfRule>
    <cfRule type="expression" priority="528" dxfId="8">
      <formula>L46=""</formula>
    </cfRule>
  </conditionalFormatting>
  <conditionalFormatting sqref="I49 L49">
    <cfRule type="expression" priority="502" dxfId="0" stopIfTrue="1">
      <formula>G48=""</formula>
    </cfRule>
    <cfRule type="expression" priority="503" dxfId="0" stopIfTrue="1">
      <formula>G48="いいえ"</formula>
    </cfRule>
    <cfRule type="expression" priority="527" dxfId="16" stopIfTrue="1">
      <formula>I49=""</formula>
    </cfRule>
  </conditionalFormatting>
  <conditionalFormatting sqref="G51:M51">
    <cfRule type="expression" priority="499" dxfId="0">
      <formula>G51=""</formula>
    </cfRule>
  </conditionalFormatting>
  <conditionalFormatting sqref="G56:G65 J56:J65 G67 G69 J67 J69">
    <cfRule type="expression" priority="498" dxfId="8">
      <formula>G56=""</formula>
    </cfRule>
  </conditionalFormatting>
  <conditionalFormatting sqref="I56 L56">
    <cfRule type="expression" priority="495" dxfId="0">
      <formula>G56=""</formula>
    </cfRule>
    <cfRule type="expression" priority="496" dxfId="0">
      <formula>G56="いいえ"</formula>
    </cfRule>
    <cfRule type="expression" priority="497" dxfId="16">
      <formula>I56=""</formula>
    </cfRule>
  </conditionalFormatting>
  <conditionalFormatting sqref="I57 L57">
    <cfRule type="expression" priority="492" dxfId="0">
      <formula>G57="いいえ"</formula>
    </cfRule>
    <cfRule type="expression" priority="493" dxfId="0">
      <formula>G57=""</formula>
    </cfRule>
    <cfRule type="expression" priority="494" dxfId="16">
      <formula>I57=""</formula>
    </cfRule>
  </conditionalFormatting>
  <conditionalFormatting sqref="I58 L58">
    <cfRule type="expression" priority="489" dxfId="0">
      <formula>G57=""</formula>
    </cfRule>
    <cfRule type="expression" priority="490" dxfId="0">
      <formula>G57="いいえ"</formula>
    </cfRule>
    <cfRule type="expression" priority="491" dxfId="8">
      <formula>I58=""</formula>
    </cfRule>
  </conditionalFormatting>
  <conditionalFormatting sqref="M56:N56">
    <cfRule type="expression" priority="486" dxfId="317">
      <formula>$N56&lt;&gt;""</formula>
    </cfRule>
    <cfRule type="expression" priority="487" dxfId="317">
      <formula>$J56="はい"</formula>
    </cfRule>
    <cfRule type="expression" priority="488" dxfId="0">
      <formula>$G56=$J56</formula>
    </cfRule>
  </conditionalFormatting>
  <conditionalFormatting sqref="I59 L59 I61 L61">
    <cfRule type="expression" priority="483" dxfId="0">
      <formula>G59=""</formula>
    </cfRule>
    <cfRule type="expression" priority="484" dxfId="0">
      <formula>G59="いいえ"</formula>
    </cfRule>
    <cfRule type="expression" priority="485" dxfId="16">
      <formula>I59=""</formula>
    </cfRule>
  </conditionalFormatting>
  <conditionalFormatting sqref="I60 L60 I62 L62">
    <cfRule type="expression" priority="480" dxfId="0">
      <formula>G59=""</formula>
    </cfRule>
    <cfRule type="expression" priority="481" dxfId="0">
      <formula>G59="いいえ"</formula>
    </cfRule>
    <cfRule type="expression" priority="482" dxfId="16">
      <formula>I60=""</formula>
    </cfRule>
  </conditionalFormatting>
  <conditionalFormatting sqref="M57:N57">
    <cfRule type="expression" priority="477" dxfId="317">
      <formula>$N57&lt;&gt;""</formula>
    </cfRule>
    <cfRule type="expression" priority="478" dxfId="317">
      <formula>J57="はい"</formula>
    </cfRule>
    <cfRule type="expression" priority="479" dxfId="0">
      <formula>G57=J57</formula>
    </cfRule>
  </conditionalFormatting>
  <conditionalFormatting sqref="M59:N59">
    <cfRule type="expression" priority="472" dxfId="0">
      <formula>$G$28=""</formula>
    </cfRule>
  </conditionalFormatting>
  <conditionalFormatting sqref="M59:N59">
    <cfRule type="expression" priority="473" dxfId="317">
      <formula>$N59&lt;&gt;""</formula>
    </cfRule>
    <cfRule type="expression" priority="474" dxfId="317">
      <formula>J59="はい"</formula>
    </cfRule>
    <cfRule type="expression" priority="475" dxfId="0">
      <formula>G59=J59</formula>
    </cfRule>
  </conditionalFormatting>
  <conditionalFormatting sqref="M61:N61">
    <cfRule type="expression" priority="468" dxfId="0">
      <formula>$G$28=""</formula>
    </cfRule>
  </conditionalFormatting>
  <conditionalFormatting sqref="M61:N61">
    <cfRule type="expression" priority="469" dxfId="317">
      <formula>$N61&lt;&gt;""</formula>
    </cfRule>
    <cfRule type="expression" priority="470" dxfId="317">
      <formula>J61="はい"</formula>
    </cfRule>
    <cfRule type="expression" priority="471" dxfId="0">
      <formula>G61=J61</formula>
    </cfRule>
  </conditionalFormatting>
  <conditionalFormatting sqref="I63:I64 L63:L64">
    <cfRule type="expression" priority="463" dxfId="0">
      <formula>G63=""</formula>
    </cfRule>
    <cfRule type="expression" priority="464" dxfId="0">
      <formula>G63="いいえ"</formula>
    </cfRule>
    <cfRule type="expression" priority="465" dxfId="8">
      <formula>I63=""</formula>
    </cfRule>
  </conditionalFormatting>
  <conditionalFormatting sqref="M63:N64">
    <cfRule type="expression" priority="466" dxfId="317">
      <formula>$J63="はい"</formula>
    </cfRule>
    <cfRule type="expression" priority="467" dxfId="317">
      <formula>$N63&lt;&gt;""</formula>
    </cfRule>
    <cfRule type="expression" priority="476" dxfId="0">
      <formula>$G63=$J63</formula>
    </cfRule>
  </conditionalFormatting>
  <conditionalFormatting sqref="I65 L65 I67 L67">
    <cfRule type="expression" priority="460" dxfId="0">
      <formula>G65=""</formula>
    </cfRule>
    <cfRule type="expression" priority="461" dxfId="0">
      <formula>G65="いいえ"</formula>
    </cfRule>
    <cfRule type="expression" priority="462" dxfId="8">
      <formula>I65=""</formula>
    </cfRule>
  </conditionalFormatting>
  <conditionalFormatting sqref="I66 L66 I68 L68">
    <cfRule type="expression" priority="457" dxfId="0">
      <formula>G65=""</formula>
    </cfRule>
    <cfRule type="expression" priority="458" dxfId="0">
      <formula>G65="いいえ"</formula>
    </cfRule>
    <cfRule type="expression" priority="459" dxfId="16">
      <formula>I66=""</formula>
    </cfRule>
  </conditionalFormatting>
  <conditionalFormatting sqref="M65:N65">
    <cfRule type="expression" priority="452" dxfId="0">
      <formula>$G$28=""</formula>
    </cfRule>
  </conditionalFormatting>
  <conditionalFormatting sqref="M65:N65">
    <cfRule type="expression" priority="453" dxfId="317">
      <formula>$N65&lt;&gt;""</formula>
    </cfRule>
    <cfRule type="expression" priority="454" dxfId="317">
      <formula>J65="はい"</formula>
    </cfRule>
    <cfRule type="expression" priority="455" dxfId="0">
      <formula>G65=J65</formula>
    </cfRule>
  </conditionalFormatting>
  <conditionalFormatting sqref="M67:N67">
    <cfRule type="expression" priority="448" dxfId="0">
      <formula>$G$28=""</formula>
    </cfRule>
  </conditionalFormatting>
  <conditionalFormatting sqref="M67:N67">
    <cfRule type="expression" priority="449" dxfId="317">
      <formula>$N67&lt;&gt;""</formula>
    </cfRule>
    <cfRule type="expression" priority="450" dxfId="317">
      <formula>J67="はい"</formula>
    </cfRule>
    <cfRule type="expression" priority="451" dxfId="0">
      <formula>G67=J67</formula>
    </cfRule>
  </conditionalFormatting>
  <conditionalFormatting sqref="M69:N69">
    <cfRule type="expression" priority="439" dxfId="317">
      <formula>$J69="はい"</formula>
    </cfRule>
    <cfRule type="expression" priority="440" dxfId="317">
      <formula>$N69&lt;&gt;""</formula>
    </cfRule>
    <cfRule type="expression" priority="441" dxfId="0">
      <formula>$G69=$J69</formula>
    </cfRule>
  </conditionalFormatting>
  <conditionalFormatting sqref="I70">
    <cfRule type="expression" priority="436" dxfId="0">
      <formula>G69=""</formula>
    </cfRule>
    <cfRule type="expression" priority="437" dxfId="0">
      <formula>G69="いいえ"</formula>
    </cfRule>
    <cfRule type="expression" priority="438" dxfId="16">
      <formula>I70=""</formula>
    </cfRule>
  </conditionalFormatting>
  <conditionalFormatting sqref="L70">
    <cfRule type="expression" priority="433" dxfId="0">
      <formula>J69=""</formula>
    </cfRule>
    <cfRule type="expression" priority="434" dxfId="0">
      <formula>J69="いいえ"</formula>
    </cfRule>
    <cfRule type="expression" priority="435" dxfId="16">
      <formula>L70=""</formula>
    </cfRule>
  </conditionalFormatting>
  <conditionalFormatting sqref="J71 G71">
    <cfRule type="expression" priority="431" dxfId="8">
      <formula>G71=""</formula>
    </cfRule>
  </conditionalFormatting>
  <conditionalFormatting sqref="I71">
    <cfRule type="expression" priority="427" dxfId="0">
      <formula>G71=""</formula>
    </cfRule>
    <cfRule type="expression" priority="428" dxfId="0">
      <formula>G71="いいえ"</formula>
    </cfRule>
    <cfRule type="expression" priority="429" dxfId="8">
      <formula>I71=""</formula>
    </cfRule>
  </conditionalFormatting>
  <conditionalFormatting sqref="L71">
    <cfRule type="expression" priority="424" dxfId="0">
      <formula>J71=""</formula>
    </cfRule>
    <cfRule type="expression" priority="425" dxfId="0">
      <formula>J71="いいえ"</formula>
    </cfRule>
    <cfRule type="expression" priority="426" dxfId="8">
      <formula>L71=""</formula>
    </cfRule>
  </conditionalFormatting>
  <conditionalFormatting sqref="M71:N71">
    <cfRule type="expression" priority="421" dxfId="317">
      <formula>$J71="はい"</formula>
    </cfRule>
    <cfRule type="expression" priority="422" dxfId="317">
      <formula>$N71&lt;&gt;""</formula>
    </cfRule>
    <cfRule type="expression" priority="423" dxfId="0">
      <formula>$G71=$J71</formula>
    </cfRule>
  </conditionalFormatting>
  <conditionalFormatting sqref="I69">
    <cfRule type="expression" priority="446" dxfId="0">
      <formula>G69=""</formula>
    </cfRule>
    <cfRule type="expression" priority="447" dxfId="0">
      <formula>G69="いいえ"</formula>
    </cfRule>
    <cfRule type="expression" priority="456" dxfId="8">
      <formula>I69=""</formula>
    </cfRule>
  </conditionalFormatting>
  <conditionalFormatting sqref="L69">
    <cfRule type="expression" priority="442" dxfId="0">
      <formula>J69=""</formula>
    </cfRule>
    <cfRule type="expression" priority="443" dxfId="0">
      <formula>J69="いいえ"</formula>
    </cfRule>
    <cfRule type="expression" priority="445" dxfId="8">
      <formula>L69=""</formula>
    </cfRule>
  </conditionalFormatting>
  <conditionalFormatting sqref="I72 L72">
    <cfRule type="expression" priority="419" dxfId="0" stopIfTrue="1">
      <formula>G71=""</formula>
    </cfRule>
    <cfRule type="expression" priority="420" dxfId="0" stopIfTrue="1">
      <formula>G71="いいえ"</formula>
    </cfRule>
    <cfRule type="expression" priority="444" dxfId="16" stopIfTrue="1">
      <formula>I72=""</formula>
    </cfRule>
  </conditionalFormatting>
  <conditionalFormatting sqref="G33:N49">
    <cfRule type="expression" priority="418" dxfId="0" stopIfTrue="1">
      <formula>$G$28=""</formula>
    </cfRule>
  </conditionalFormatting>
  <conditionalFormatting sqref="G74:M74">
    <cfRule type="expression" priority="417" dxfId="0">
      <formula>G74=""</formula>
    </cfRule>
  </conditionalFormatting>
  <conditionalFormatting sqref="G79:G88 J79:J88 G90 G92 J90 J92">
    <cfRule type="expression" priority="416" dxfId="8">
      <formula>G79=""</formula>
    </cfRule>
  </conditionalFormatting>
  <conditionalFormatting sqref="I79 L79">
    <cfRule type="expression" priority="413" dxfId="0">
      <formula>G79=""</formula>
    </cfRule>
    <cfRule type="expression" priority="414" dxfId="0">
      <formula>G79="いいえ"</formula>
    </cfRule>
    <cfRule type="expression" priority="415" dxfId="16">
      <formula>I79=""</formula>
    </cfRule>
  </conditionalFormatting>
  <conditionalFormatting sqref="I80 L80">
    <cfRule type="expression" priority="410" dxfId="0">
      <formula>G80="いいえ"</formula>
    </cfRule>
    <cfRule type="expression" priority="411" dxfId="0">
      <formula>G80=""</formula>
    </cfRule>
    <cfRule type="expression" priority="412" dxfId="16">
      <formula>I80=""</formula>
    </cfRule>
  </conditionalFormatting>
  <conditionalFormatting sqref="I81 L81">
    <cfRule type="expression" priority="407" dxfId="0">
      <formula>G80=""</formula>
    </cfRule>
    <cfRule type="expression" priority="408" dxfId="0">
      <formula>G80="いいえ"</formula>
    </cfRule>
    <cfRule type="expression" priority="409" dxfId="8">
      <formula>I81=""</formula>
    </cfRule>
  </conditionalFormatting>
  <conditionalFormatting sqref="M79:N79">
    <cfRule type="expression" priority="404" dxfId="317">
      <formula>$N79&lt;&gt;""</formula>
    </cfRule>
    <cfRule type="expression" priority="405" dxfId="317">
      <formula>$J79="はい"</formula>
    </cfRule>
    <cfRule type="expression" priority="406" dxfId="0">
      <formula>$G79=$J79</formula>
    </cfRule>
  </conditionalFormatting>
  <conditionalFormatting sqref="I82 L82 I84 L84">
    <cfRule type="expression" priority="401" dxfId="0">
      <formula>G82=""</formula>
    </cfRule>
    <cfRule type="expression" priority="402" dxfId="0">
      <formula>G82="いいえ"</formula>
    </cfRule>
    <cfRule type="expression" priority="403" dxfId="16">
      <formula>I82=""</formula>
    </cfRule>
  </conditionalFormatting>
  <conditionalFormatting sqref="I83 L83 I85 L85">
    <cfRule type="expression" priority="398" dxfId="0">
      <formula>G82=""</formula>
    </cfRule>
    <cfRule type="expression" priority="399" dxfId="0">
      <formula>G82="いいえ"</formula>
    </cfRule>
    <cfRule type="expression" priority="400" dxfId="16">
      <formula>I83=""</formula>
    </cfRule>
  </conditionalFormatting>
  <conditionalFormatting sqref="M80:N80">
    <cfRule type="expression" priority="395" dxfId="317">
      <formula>$N80&lt;&gt;""</formula>
    </cfRule>
    <cfRule type="expression" priority="396" dxfId="317">
      <formula>J80="はい"</formula>
    </cfRule>
    <cfRule type="expression" priority="397" dxfId="0">
      <formula>G80=J80</formula>
    </cfRule>
  </conditionalFormatting>
  <conditionalFormatting sqref="M82:N82">
    <cfRule type="expression" priority="390" dxfId="0">
      <formula>$G$28=""</formula>
    </cfRule>
  </conditionalFormatting>
  <conditionalFormatting sqref="M82:N82">
    <cfRule type="expression" priority="391" dxfId="317">
      <formula>$N82&lt;&gt;""</formula>
    </cfRule>
    <cfRule type="expression" priority="392" dxfId="317">
      <formula>J82="はい"</formula>
    </cfRule>
    <cfRule type="expression" priority="393" dxfId="0">
      <formula>G82=J82</formula>
    </cfRule>
  </conditionalFormatting>
  <conditionalFormatting sqref="M84:N84">
    <cfRule type="expression" priority="386" dxfId="0">
      <formula>$G$28=""</formula>
    </cfRule>
  </conditionalFormatting>
  <conditionalFormatting sqref="M84:N84">
    <cfRule type="expression" priority="387" dxfId="317">
      <formula>$N84&lt;&gt;""</formula>
    </cfRule>
    <cfRule type="expression" priority="388" dxfId="317">
      <formula>J84="はい"</formula>
    </cfRule>
    <cfRule type="expression" priority="389" dxfId="0">
      <formula>G84=J84</formula>
    </cfRule>
  </conditionalFormatting>
  <conditionalFormatting sqref="I86:I87 L86:L87">
    <cfRule type="expression" priority="381" dxfId="0">
      <formula>G86=""</formula>
    </cfRule>
    <cfRule type="expression" priority="382" dxfId="0">
      <formula>G86="いいえ"</formula>
    </cfRule>
    <cfRule type="expression" priority="383" dxfId="8">
      <formula>I86=""</formula>
    </cfRule>
  </conditionalFormatting>
  <conditionalFormatting sqref="M86:N87">
    <cfRule type="expression" priority="384" dxfId="317">
      <formula>$J86="はい"</formula>
    </cfRule>
    <cfRule type="expression" priority="385" dxfId="317">
      <formula>$N86&lt;&gt;""</formula>
    </cfRule>
    <cfRule type="expression" priority="394" dxfId="0">
      <formula>$G86=$J86</formula>
    </cfRule>
  </conditionalFormatting>
  <conditionalFormatting sqref="I88 L88 I90 L90">
    <cfRule type="expression" priority="378" dxfId="0">
      <formula>G88=""</formula>
    </cfRule>
    <cfRule type="expression" priority="379" dxfId="0">
      <formula>G88="いいえ"</formula>
    </cfRule>
    <cfRule type="expression" priority="380" dxfId="8">
      <formula>I88=""</formula>
    </cfRule>
  </conditionalFormatting>
  <conditionalFormatting sqref="I89 L89 I91 L91">
    <cfRule type="expression" priority="375" dxfId="0">
      <formula>G88=""</formula>
    </cfRule>
    <cfRule type="expression" priority="376" dxfId="0">
      <formula>G88="いいえ"</formula>
    </cfRule>
    <cfRule type="expression" priority="377" dxfId="16">
      <formula>I89=""</formula>
    </cfRule>
  </conditionalFormatting>
  <conditionalFormatting sqref="M88:N88">
    <cfRule type="expression" priority="370" dxfId="0">
      <formula>$G$28=""</formula>
    </cfRule>
  </conditionalFormatting>
  <conditionalFormatting sqref="M88:N88">
    <cfRule type="expression" priority="371" dxfId="317">
      <formula>$N88&lt;&gt;""</formula>
    </cfRule>
    <cfRule type="expression" priority="372" dxfId="317">
      <formula>J88="はい"</formula>
    </cfRule>
    <cfRule type="expression" priority="373" dxfId="0">
      <formula>G88=J88</formula>
    </cfRule>
  </conditionalFormatting>
  <conditionalFormatting sqref="M90:N90">
    <cfRule type="expression" priority="366" dxfId="0">
      <formula>$G$28=""</formula>
    </cfRule>
  </conditionalFormatting>
  <conditionalFormatting sqref="M90:N90">
    <cfRule type="expression" priority="367" dxfId="317">
      <formula>$N90&lt;&gt;""</formula>
    </cfRule>
    <cfRule type="expression" priority="368" dxfId="317">
      <formula>J90="はい"</formula>
    </cfRule>
    <cfRule type="expression" priority="369" dxfId="0">
      <formula>G90=J90</formula>
    </cfRule>
  </conditionalFormatting>
  <conditionalFormatting sqref="M92:N92">
    <cfRule type="expression" priority="357" dxfId="317">
      <formula>$J92="はい"</formula>
    </cfRule>
    <cfRule type="expression" priority="358" dxfId="317">
      <formula>$N92&lt;&gt;""</formula>
    </cfRule>
    <cfRule type="expression" priority="359" dxfId="0">
      <formula>$G92=$J92</formula>
    </cfRule>
  </conditionalFormatting>
  <conditionalFormatting sqref="I93">
    <cfRule type="expression" priority="354" dxfId="0">
      <formula>G92=""</formula>
    </cfRule>
    <cfRule type="expression" priority="355" dxfId="0">
      <formula>G92="いいえ"</formula>
    </cfRule>
    <cfRule type="expression" priority="356" dxfId="16">
      <formula>I93=""</formula>
    </cfRule>
  </conditionalFormatting>
  <conditionalFormatting sqref="L93">
    <cfRule type="expression" priority="351" dxfId="0">
      <formula>J92=""</formula>
    </cfRule>
    <cfRule type="expression" priority="352" dxfId="0">
      <formula>J92="いいえ"</formula>
    </cfRule>
    <cfRule type="expression" priority="353" dxfId="16">
      <formula>L93=""</formula>
    </cfRule>
  </conditionalFormatting>
  <conditionalFormatting sqref="J94 G94">
    <cfRule type="expression" priority="349" dxfId="8">
      <formula>G94=""</formula>
    </cfRule>
  </conditionalFormatting>
  <conditionalFormatting sqref="I94">
    <cfRule type="expression" priority="345" dxfId="0">
      <formula>G94=""</formula>
    </cfRule>
    <cfRule type="expression" priority="346" dxfId="0">
      <formula>G94="いいえ"</formula>
    </cfRule>
    <cfRule type="expression" priority="347" dxfId="8">
      <formula>I94=""</formula>
    </cfRule>
  </conditionalFormatting>
  <conditionalFormatting sqref="L94">
    <cfRule type="expression" priority="342" dxfId="0">
      <formula>J94=""</formula>
    </cfRule>
    <cfRule type="expression" priority="343" dxfId="0">
      <formula>J94="いいえ"</formula>
    </cfRule>
    <cfRule type="expression" priority="344" dxfId="8">
      <formula>L94=""</formula>
    </cfRule>
  </conditionalFormatting>
  <conditionalFormatting sqref="M94:N94">
    <cfRule type="expression" priority="339" dxfId="317">
      <formula>$J94="はい"</formula>
    </cfRule>
    <cfRule type="expression" priority="340" dxfId="317">
      <formula>$N94&lt;&gt;""</formula>
    </cfRule>
    <cfRule type="expression" priority="341" dxfId="0">
      <formula>$G94=$J94</formula>
    </cfRule>
  </conditionalFormatting>
  <conditionalFormatting sqref="I92">
    <cfRule type="expression" priority="364" dxfId="0">
      <formula>G92=""</formula>
    </cfRule>
    <cfRule type="expression" priority="365" dxfId="0">
      <formula>G92="いいえ"</formula>
    </cfRule>
    <cfRule type="expression" priority="374" dxfId="8">
      <formula>I92=""</formula>
    </cfRule>
  </conditionalFormatting>
  <conditionalFormatting sqref="L92">
    <cfRule type="expression" priority="360" dxfId="0">
      <formula>J92=""</formula>
    </cfRule>
    <cfRule type="expression" priority="361" dxfId="0">
      <formula>J92="いいえ"</formula>
    </cfRule>
    <cfRule type="expression" priority="363" dxfId="8">
      <formula>L92=""</formula>
    </cfRule>
  </conditionalFormatting>
  <conditionalFormatting sqref="I95 L95">
    <cfRule type="expression" priority="337" dxfId="0" stopIfTrue="1">
      <formula>G94=""</formula>
    </cfRule>
    <cfRule type="expression" priority="338" dxfId="0" stopIfTrue="1">
      <formula>G94="いいえ"</formula>
    </cfRule>
    <cfRule type="expression" priority="362" dxfId="16" stopIfTrue="1">
      <formula>I95=""</formula>
    </cfRule>
  </conditionalFormatting>
  <conditionalFormatting sqref="G97:M97">
    <cfRule type="expression" priority="336" dxfId="0">
      <formula>G97=""</formula>
    </cfRule>
  </conditionalFormatting>
  <conditionalFormatting sqref="G102:G111 J102:J111 G113 G115 J113 J115">
    <cfRule type="expression" priority="335" dxfId="8">
      <formula>G102=""</formula>
    </cfRule>
  </conditionalFormatting>
  <conditionalFormatting sqref="I102 L102">
    <cfRule type="expression" priority="332" dxfId="0">
      <formula>G102=""</formula>
    </cfRule>
    <cfRule type="expression" priority="333" dxfId="0">
      <formula>G102="いいえ"</formula>
    </cfRule>
    <cfRule type="expression" priority="334" dxfId="16">
      <formula>I102=""</formula>
    </cfRule>
  </conditionalFormatting>
  <conditionalFormatting sqref="I103 L103">
    <cfRule type="expression" priority="329" dxfId="0">
      <formula>G103="いいえ"</formula>
    </cfRule>
    <cfRule type="expression" priority="330" dxfId="0">
      <formula>G103=""</formula>
    </cfRule>
    <cfRule type="expression" priority="331" dxfId="16">
      <formula>I103=""</formula>
    </cfRule>
  </conditionalFormatting>
  <conditionalFormatting sqref="I104 L104">
    <cfRule type="expression" priority="326" dxfId="0">
      <formula>G103=""</formula>
    </cfRule>
    <cfRule type="expression" priority="327" dxfId="0">
      <formula>G103="いいえ"</formula>
    </cfRule>
    <cfRule type="expression" priority="328" dxfId="8">
      <formula>I104=""</formula>
    </cfRule>
  </conditionalFormatting>
  <conditionalFormatting sqref="M102:N102">
    <cfRule type="expression" priority="323" dxfId="317">
      <formula>$N102&lt;&gt;""</formula>
    </cfRule>
    <cfRule type="expression" priority="324" dxfId="317">
      <formula>$J102="はい"</formula>
    </cfRule>
    <cfRule type="expression" priority="325" dxfId="0">
      <formula>$G102=$J102</formula>
    </cfRule>
  </conditionalFormatting>
  <conditionalFormatting sqref="I105 L105 I107 L107">
    <cfRule type="expression" priority="320" dxfId="0">
      <formula>G105=""</formula>
    </cfRule>
    <cfRule type="expression" priority="321" dxfId="0">
      <formula>G105="いいえ"</formula>
    </cfRule>
    <cfRule type="expression" priority="322" dxfId="16">
      <formula>I105=""</formula>
    </cfRule>
  </conditionalFormatting>
  <conditionalFormatting sqref="I106 L106 I108 L108">
    <cfRule type="expression" priority="317" dxfId="0">
      <formula>G105=""</formula>
    </cfRule>
    <cfRule type="expression" priority="318" dxfId="0">
      <formula>G105="いいえ"</formula>
    </cfRule>
    <cfRule type="expression" priority="319" dxfId="16">
      <formula>I106=""</formula>
    </cfRule>
  </conditionalFormatting>
  <conditionalFormatting sqref="M103:N103">
    <cfRule type="expression" priority="314" dxfId="317">
      <formula>$N103&lt;&gt;""</formula>
    </cfRule>
    <cfRule type="expression" priority="315" dxfId="317">
      <formula>J103="はい"</formula>
    </cfRule>
    <cfRule type="expression" priority="316" dxfId="0">
      <formula>G103=J103</formula>
    </cfRule>
  </conditionalFormatting>
  <conditionalFormatting sqref="M105:N105">
    <cfRule type="expression" priority="309" dxfId="0">
      <formula>$G$28=""</formula>
    </cfRule>
  </conditionalFormatting>
  <conditionalFormatting sqref="M105:N105">
    <cfRule type="expression" priority="310" dxfId="317">
      <formula>$N105&lt;&gt;""</formula>
    </cfRule>
    <cfRule type="expression" priority="311" dxfId="317">
      <formula>J105="はい"</formula>
    </cfRule>
    <cfRule type="expression" priority="312" dxfId="0">
      <formula>G105=J105</formula>
    </cfRule>
  </conditionalFormatting>
  <conditionalFormatting sqref="M107:N107">
    <cfRule type="expression" priority="305" dxfId="0">
      <formula>$G$28=""</formula>
    </cfRule>
  </conditionalFormatting>
  <conditionalFormatting sqref="M107:N107">
    <cfRule type="expression" priority="306" dxfId="317">
      <formula>$N107&lt;&gt;""</formula>
    </cfRule>
    <cfRule type="expression" priority="307" dxfId="317">
      <formula>J107="はい"</formula>
    </cfRule>
    <cfRule type="expression" priority="308" dxfId="0">
      <formula>G107=J107</formula>
    </cfRule>
  </conditionalFormatting>
  <conditionalFormatting sqref="I109:I110 L109:L110">
    <cfRule type="expression" priority="300" dxfId="0">
      <formula>G109=""</formula>
    </cfRule>
    <cfRule type="expression" priority="301" dxfId="0">
      <formula>G109="いいえ"</formula>
    </cfRule>
    <cfRule type="expression" priority="302" dxfId="8">
      <formula>I109=""</formula>
    </cfRule>
  </conditionalFormatting>
  <conditionalFormatting sqref="M109:N110">
    <cfRule type="expression" priority="303" dxfId="317">
      <formula>$J109="はい"</formula>
    </cfRule>
    <cfRule type="expression" priority="304" dxfId="317">
      <formula>$N109&lt;&gt;""</formula>
    </cfRule>
    <cfRule type="expression" priority="313" dxfId="0">
      <formula>$G109=$J109</formula>
    </cfRule>
  </conditionalFormatting>
  <conditionalFormatting sqref="I111 L111 I113 L113">
    <cfRule type="expression" priority="297" dxfId="0">
      <formula>G111=""</formula>
    </cfRule>
    <cfRule type="expression" priority="298" dxfId="0">
      <formula>G111="いいえ"</formula>
    </cfRule>
    <cfRule type="expression" priority="299" dxfId="8">
      <formula>I111=""</formula>
    </cfRule>
  </conditionalFormatting>
  <conditionalFormatting sqref="I112 L112 I114 L114">
    <cfRule type="expression" priority="294" dxfId="0">
      <formula>G111=""</formula>
    </cfRule>
    <cfRule type="expression" priority="295" dxfId="0">
      <formula>G111="いいえ"</formula>
    </cfRule>
    <cfRule type="expression" priority="296" dxfId="16">
      <formula>I112=""</formula>
    </cfRule>
  </conditionalFormatting>
  <conditionalFormatting sqref="M111:N111">
    <cfRule type="expression" priority="289" dxfId="0">
      <formula>$G$28=""</formula>
    </cfRule>
  </conditionalFormatting>
  <conditionalFormatting sqref="M111:N111">
    <cfRule type="expression" priority="290" dxfId="317">
      <formula>$N111&lt;&gt;""</formula>
    </cfRule>
    <cfRule type="expression" priority="291" dxfId="317">
      <formula>J111="はい"</formula>
    </cfRule>
    <cfRule type="expression" priority="292" dxfId="0">
      <formula>G111=J111</formula>
    </cfRule>
  </conditionalFormatting>
  <conditionalFormatting sqref="M113:N113">
    <cfRule type="expression" priority="285" dxfId="0">
      <formula>$G$28=""</formula>
    </cfRule>
  </conditionalFormatting>
  <conditionalFormatting sqref="M113:N113">
    <cfRule type="expression" priority="286" dxfId="317">
      <formula>$N113&lt;&gt;""</formula>
    </cfRule>
    <cfRule type="expression" priority="287" dxfId="317">
      <formula>J113="はい"</formula>
    </cfRule>
    <cfRule type="expression" priority="288" dxfId="0">
      <formula>G113=J113</formula>
    </cfRule>
  </conditionalFormatting>
  <conditionalFormatting sqref="M115:N115">
    <cfRule type="expression" priority="276" dxfId="317">
      <formula>$J115="はい"</formula>
    </cfRule>
    <cfRule type="expression" priority="277" dxfId="317">
      <formula>$N115&lt;&gt;""</formula>
    </cfRule>
    <cfRule type="expression" priority="278" dxfId="0">
      <formula>$G115=$J115</formula>
    </cfRule>
  </conditionalFormatting>
  <conditionalFormatting sqref="I116">
    <cfRule type="expression" priority="273" dxfId="0">
      <formula>G115=""</formula>
    </cfRule>
    <cfRule type="expression" priority="274" dxfId="0">
      <formula>G115="いいえ"</formula>
    </cfRule>
    <cfRule type="expression" priority="275" dxfId="16">
      <formula>I116=""</formula>
    </cfRule>
  </conditionalFormatting>
  <conditionalFormatting sqref="L116">
    <cfRule type="expression" priority="270" dxfId="0">
      <formula>J115=""</formula>
    </cfRule>
    <cfRule type="expression" priority="271" dxfId="0">
      <formula>J115="いいえ"</formula>
    </cfRule>
    <cfRule type="expression" priority="272" dxfId="16">
      <formula>L116=""</formula>
    </cfRule>
  </conditionalFormatting>
  <conditionalFormatting sqref="J117 G117">
    <cfRule type="expression" priority="268" dxfId="8">
      <formula>G117=""</formula>
    </cfRule>
  </conditionalFormatting>
  <conditionalFormatting sqref="I117">
    <cfRule type="expression" priority="264" dxfId="0">
      <formula>G117=""</formula>
    </cfRule>
    <cfRule type="expression" priority="265" dxfId="0">
      <formula>G117="いいえ"</formula>
    </cfRule>
    <cfRule type="expression" priority="266" dxfId="8">
      <formula>I117=""</formula>
    </cfRule>
  </conditionalFormatting>
  <conditionalFormatting sqref="L117">
    <cfRule type="expression" priority="261" dxfId="0">
      <formula>J117=""</formula>
    </cfRule>
    <cfRule type="expression" priority="262" dxfId="0">
      <formula>J117="いいえ"</formula>
    </cfRule>
    <cfRule type="expression" priority="263" dxfId="8">
      <formula>L117=""</formula>
    </cfRule>
  </conditionalFormatting>
  <conditionalFormatting sqref="M117:N117">
    <cfRule type="expression" priority="258" dxfId="317">
      <formula>$J117="はい"</formula>
    </cfRule>
    <cfRule type="expression" priority="259" dxfId="317">
      <formula>$N117&lt;&gt;""</formula>
    </cfRule>
    <cfRule type="expression" priority="260" dxfId="0">
      <formula>$G117=$J117</formula>
    </cfRule>
  </conditionalFormatting>
  <conditionalFormatting sqref="I115">
    <cfRule type="expression" priority="283" dxfId="0">
      <formula>G115=""</formula>
    </cfRule>
    <cfRule type="expression" priority="284" dxfId="0">
      <formula>G115="いいえ"</formula>
    </cfRule>
    <cfRule type="expression" priority="293" dxfId="8">
      <formula>I115=""</formula>
    </cfRule>
  </conditionalFormatting>
  <conditionalFormatting sqref="L115">
    <cfRule type="expression" priority="279" dxfId="0">
      <formula>J115=""</formula>
    </cfRule>
    <cfRule type="expression" priority="280" dxfId="0">
      <formula>J115="いいえ"</formula>
    </cfRule>
    <cfRule type="expression" priority="282" dxfId="8">
      <formula>L115=""</formula>
    </cfRule>
  </conditionalFormatting>
  <conditionalFormatting sqref="I118 L118">
    <cfRule type="expression" priority="256" dxfId="0" stopIfTrue="1">
      <formula>G117=""</formula>
    </cfRule>
    <cfRule type="expression" priority="257" dxfId="0" stopIfTrue="1">
      <formula>G117="いいえ"</formula>
    </cfRule>
    <cfRule type="expression" priority="281" dxfId="16" stopIfTrue="1">
      <formula>I118=""</formula>
    </cfRule>
  </conditionalFormatting>
  <conditionalFormatting sqref="G120:M120">
    <cfRule type="expression" priority="255" dxfId="0">
      <formula>G120=""</formula>
    </cfRule>
  </conditionalFormatting>
  <conditionalFormatting sqref="G125:G134 J125:J134 G136 G138 J136 J138">
    <cfRule type="expression" priority="254" dxfId="8">
      <formula>G125=""</formula>
    </cfRule>
  </conditionalFormatting>
  <conditionalFormatting sqref="I125 L125">
    <cfRule type="expression" priority="251" dxfId="0">
      <formula>G125=""</formula>
    </cfRule>
    <cfRule type="expression" priority="252" dxfId="0">
      <formula>G125="いいえ"</formula>
    </cfRule>
    <cfRule type="expression" priority="253" dxfId="16">
      <formula>I125=""</formula>
    </cfRule>
  </conditionalFormatting>
  <conditionalFormatting sqref="I126 L126">
    <cfRule type="expression" priority="248" dxfId="0">
      <formula>G126="いいえ"</formula>
    </cfRule>
    <cfRule type="expression" priority="249" dxfId="0">
      <formula>G126=""</formula>
    </cfRule>
    <cfRule type="expression" priority="250" dxfId="16">
      <formula>I126=""</formula>
    </cfRule>
  </conditionalFormatting>
  <conditionalFormatting sqref="I127 L127">
    <cfRule type="expression" priority="245" dxfId="0">
      <formula>G126=""</formula>
    </cfRule>
    <cfRule type="expression" priority="246" dxfId="0">
      <formula>G126="いいえ"</formula>
    </cfRule>
    <cfRule type="expression" priority="247" dxfId="8">
      <formula>I127=""</formula>
    </cfRule>
  </conditionalFormatting>
  <conditionalFormatting sqref="M125:N125">
    <cfRule type="expression" priority="242" dxfId="317">
      <formula>$N125&lt;&gt;""</formula>
    </cfRule>
    <cfRule type="expression" priority="243" dxfId="317">
      <formula>$J125="はい"</formula>
    </cfRule>
    <cfRule type="expression" priority="244" dxfId="0">
      <formula>$G125=$J125</formula>
    </cfRule>
  </conditionalFormatting>
  <conditionalFormatting sqref="I128 L128 I130 L130">
    <cfRule type="expression" priority="239" dxfId="0">
      <formula>G128=""</formula>
    </cfRule>
    <cfRule type="expression" priority="240" dxfId="0">
      <formula>G128="いいえ"</formula>
    </cfRule>
    <cfRule type="expression" priority="241" dxfId="16">
      <formula>I128=""</formula>
    </cfRule>
  </conditionalFormatting>
  <conditionalFormatting sqref="I129 L129 I131 L131">
    <cfRule type="expression" priority="236" dxfId="0">
      <formula>G128=""</formula>
    </cfRule>
    <cfRule type="expression" priority="237" dxfId="0">
      <formula>G128="いいえ"</formula>
    </cfRule>
    <cfRule type="expression" priority="238" dxfId="16">
      <formula>I129=""</formula>
    </cfRule>
  </conditionalFormatting>
  <conditionalFormatting sqref="M126:N126">
    <cfRule type="expression" priority="233" dxfId="317">
      <formula>$N126&lt;&gt;""</formula>
    </cfRule>
    <cfRule type="expression" priority="234" dxfId="317">
      <formula>J126="はい"</formula>
    </cfRule>
    <cfRule type="expression" priority="235" dxfId="0">
      <formula>G126=J126</formula>
    </cfRule>
  </conditionalFormatting>
  <conditionalFormatting sqref="M128:N128">
    <cfRule type="expression" priority="228" dxfId="0">
      <formula>$G$28=""</formula>
    </cfRule>
  </conditionalFormatting>
  <conditionalFormatting sqref="M128:N128">
    <cfRule type="expression" priority="229" dxfId="317">
      <formula>$N128&lt;&gt;""</formula>
    </cfRule>
    <cfRule type="expression" priority="230" dxfId="317">
      <formula>J128="はい"</formula>
    </cfRule>
    <cfRule type="expression" priority="231" dxfId="0">
      <formula>G128=J128</formula>
    </cfRule>
  </conditionalFormatting>
  <conditionalFormatting sqref="M130:N130">
    <cfRule type="expression" priority="224" dxfId="0">
      <formula>$G$28=""</formula>
    </cfRule>
  </conditionalFormatting>
  <conditionalFormatting sqref="M130:N130">
    <cfRule type="expression" priority="225" dxfId="317">
      <formula>$N130&lt;&gt;""</formula>
    </cfRule>
    <cfRule type="expression" priority="226" dxfId="317">
      <formula>J130="はい"</formula>
    </cfRule>
    <cfRule type="expression" priority="227" dxfId="0">
      <formula>G130=J130</formula>
    </cfRule>
  </conditionalFormatting>
  <conditionalFormatting sqref="I132:I133 L132:L133">
    <cfRule type="expression" priority="219" dxfId="0">
      <formula>G132=""</formula>
    </cfRule>
    <cfRule type="expression" priority="220" dxfId="0">
      <formula>G132="いいえ"</formula>
    </cfRule>
    <cfRule type="expression" priority="221" dxfId="8">
      <formula>I132=""</formula>
    </cfRule>
  </conditionalFormatting>
  <conditionalFormatting sqref="M132:N133">
    <cfRule type="expression" priority="222" dxfId="317">
      <formula>$J132="はい"</formula>
    </cfRule>
    <cfRule type="expression" priority="223" dxfId="317">
      <formula>$N132&lt;&gt;""</formula>
    </cfRule>
    <cfRule type="expression" priority="232" dxfId="0">
      <formula>$G132=$J132</formula>
    </cfRule>
  </conditionalFormatting>
  <conditionalFormatting sqref="I134 L134 I136 L136">
    <cfRule type="expression" priority="216" dxfId="0">
      <formula>G134=""</formula>
    </cfRule>
    <cfRule type="expression" priority="217" dxfId="0">
      <formula>G134="いいえ"</formula>
    </cfRule>
    <cfRule type="expression" priority="218" dxfId="8">
      <formula>I134=""</formula>
    </cfRule>
  </conditionalFormatting>
  <conditionalFormatting sqref="I135 L135 I137 L137">
    <cfRule type="expression" priority="213" dxfId="0">
      <formula>G134=""</formula>
    </cfRule>
    <cfRule type="expression" priority="214" dxfId="0">
      <formula>G134="いいえ"</formula>
    </cfRule>
    <cfRule type="expression" priority="215" dxfId="16">
      <formula>I135=""</formula>
    </cfRule>
  </conditionalFormatting>
  <conditionalFormatting sqref="M134:N134">
    <cfRule type="expression" priority="208" dxfId="0">
      <formula>$G$28=""</formula>
    </cfRule>
  </conditionalFormatting>
  <conditionalFormatting sqref="M134:N134">
    <cfRule type="expression" priority="209" dxfId="317">
      <formula>$N134&lt;&gt;""</formula>
    </cfRule>
    <cfRule type="expression" priority="210" dxfId="317">
      <formula>J134="はい"</formula>
    </cfRule>
    <cfRule type="expression" priority="211" dxfId="0">
      <formula>G134=J134</formula>
    </cfRule>
  </conditionalFormatting>
  <conditionalFormatting sqref="M136:N136">
    <cfRule type="expression" priority="204" dxfId="0">
      <formula>$G$28=""</formula>
    </cfRule>
  </conditionalFormatting>
  <conditionalFormatting sqref="M136:N136">
    <cfRule type="expression" priority="205" dxfId="317">
      <formula>$N136&lt;&gt;""</formula>
    </cfRule>
    <cfRule type="expression" priority="206" dxfId="317">
      <formula>J136="はい"</formula>
    </cfRule>
    <cfRule type="expression" priority="207" dxfId="0">
      <formula>G136=J136</formula>
    </cfRule>
  </conditionalFormatting>
  <conditionalFormatting sqref="M138:N138">
    <cfRule type="expression" priority="195" dxfId="317">
      <formula>$J138="はい"</formula>
    </cfRule>
    <cfRule type="expression" priority="196" dxfId="317">
      <formula>$N138&lt;&gt;""</formula>
    </cfRule>
    <cfRule type="expression" priority="197" dxfId="0">
      <formula>$G138=$J138</formula>
    </cfRule>
  </conditionalFormatting>
  <conditionalFormatting sqref="I139">
    <cfRule type="expression" priority="192" dxfId="0">
      <formula>G138=""</formula>
    </cfRule>
    <cfRule type="expression" priority="193" dxfId="0">
      <formula>G138="いいえ"</formula>
    </cfRule>
    <cfRule type="expression" priority="194" dxfId="16">
      <formula>I139=""</formula>
    </cfRule>
  </conditionalFormatting>
  <conditionalFormatting sqref="L139">
    <cfRule type="expression" priority="189" dxfId="0">
      <formula>J138=""</formula>
    </cfRule>
    <cfRule type="expression" priority="190" dxfId="0">
      <formula>J138="いいえ"</formula>
    </cfRule>
    <cfRule type="expression" priority="191" dxfId="16">
      <formula>L139=""</formula>
    </cfRule>
  </conditionalFormatting>
  <conditionalFormatting sqref="J140 G140">
    <cfRule type="expression" priority="187" dxfId="8">
      <formula>G140=""</formula>
    </cfRule>
  </conditionalFormatting>
  <conditionalFormatting sqref="I140">
    <cfRule type="expression" priority="183" dxfId="0">
      <formula>G140=""</formula>
    </cfRule>
    <cfRule type="expression" priority="184" dxfId="0">
      <formula>G140="いいえ"</formula>
    </cfRule>
    <cfRule type="expression" priority="185" dxfId="8">
      <formula>I140=""</formula>
    </cfRule>
  </conditionalFormatting>
  <conditionalFormatting sqref="L140">
    <cfRule type="expression" priority="180" dxfId="0">
      <formula>J140=""</formula>
    </cfRule>
    <cfRule type="expression" priority="181" dxfId="0">
      <formula>J140="いいえ"</formula>
    </cfRule>
    <cfRule type="expression" priority="182" dxfId="8">
      <formula>L140=""</formula>
    </cfRule>
  </conditionalFormatting>
  <conditionalFormatting sqref="M140:N140">
    <cfRule type="expression" priority="177" dxfId="317">
      <formula>$J140="はい"</formula>
    </cfRule>
    <cfRule type="expression" priority="178" dxfId="317">
      <formula>$N140&lt;&gt;""</formula>
    </cfRule>
    <cfRule type="expression" priority="179" dxfId="0">
      <formula>$G140=$J140</formula>
    </cfRule>
  </conditionalFormatting>
  <conditionalFormatting sqref="I138">
    <cfRule type="expression" priority="202" dxfId="0">
      <formula>G138=""</formula>
    </cfRule>
    <cfRule type="expression" priority="203" dxfId="0">
      <formula>G138="いいえ"</formula>
    </cfRule>
    <cfRule type="expression" priority="212" dxfId="8">
      <formula>I138=""</formula>
    </cfRule>
  </conditionalFormatting>
  <conditionalFormatting sqref="L138">
    <cfRule type="expression" priority="198" dxfId="0">
      <formula>J138=""</formula>
    </cfRule>
    <cfRule type="expression" priority="199" dxfId="0">
      <formula>J138="いいえ"</formula>
    </cfRule>
    <cfRule type="expression" priority="201" dxfId="8">
      <formula>L138=""</formula>
    </cfRule>
  </conditionalFormatting>
  <conditionalFormatting sqref="I141 L141">
    <cfRule type="expression" priority="175" dxfId="0" stopIfTrue="1">
      <formula>G140=""</formula>
    </cfRule>
    <cfRule type="expression" priority="176" dxfId="0" stopIfTrue="1">
      <formula>G140="いいえ"</formula>
    </cfRule>
    <cfRule type="expression" priority="200" dxfId="16" stopIfTrue="1">
      <formula>I141=""</formula>
    </cfRule>
  </conditionalFormatting>
  <conditionalFormatting sqref="G143:M143">
    <cfRule type="expression" priority="174" dxfId="0">
      <formula>G143=""</formula>
    </cfRule>
  </conditionalFormatting>
  <conditionalFormatting sqref="G148:G157 J148:J157 G159 G161 J159 J161">
    <cfRule type="expression" priority="173" dxfId="8">
      <formula>G148=""</formula>
    </cfRule>
  </conditionalFormatting>
  <conditionalFormatting sqref="I148 L148">
    <cfRule type="expression" priority="170" dxfId="0">
      <formula>G148=""</formula>
    </cfRule>
    <cfRule type="expression" priority="171" dxfId="0">
      <formula>G148="いいえ"</formula>
    </cfRule>
    <cfRule type="expression" priority="172" dxfId="16">
      <formula>I148=""</formula>
    </cfRule>
  </conditionalFormatting>
  <conditionalFormatting sqref="I149 L149">
    <cfRule type="expression" priority="167" dxfId="0">
      <formula>G149="いいえ"</formula>
    </cfRule>
    <cfRule type="expression" priority="168" dxfId="0">
      <formula>G149=""</formula>
    </cfRule>
    <cfRule type="expression" priority="169" dxfId="16">
      <formula>I149=""</formula>
    </cfRule>
  </conditionalFormatting>
  <conditionalFormatting sqref="I150 L150">
    <cfRule type="expression" priority="164" dxfId="0">
      <formula>G149=""</formula>
    </cfRule>
    <cfRule type="expression" priority="165" dxfId="0">
      <formula>G149="いいえ"</formula>
    </cfRule>
    <cfRule type="expression" priority="166" dxfId="8">
      <formula>I150=""</formula>
    </cfRule>
  </conditionalFormatting>
  <conditionalFormatting sqref="M148:N148">
    <cfRule type="expression" priority="161" dxfId="317">
      <formula>$N148&lt;&gt;""</formula>
    </cfRule>
    <cfRule type="expression" priority="162" dxfId="317">
      <formula>$J148="はい"</formula>
    </cfRule>
    <cfRule type="expression" priority="163" dxfId="0">
      <formula>$G148=$J148</formula>
    </cfRule>
  </conditionalFormatting>
  <conditionalFormatting sqref="I151 L151 I153 L153">
    <cfRule type="expression" priority="158" dxfId="0">
      <formula>G151=""</formula>
    </cfRule>
    <cfRule type="expression" priority="159" dxfId="0">
      <formula>G151="いいえ"</formula>
    </cfRule>
    <cfRule type="expression" priority="160" dxfId="16">
      <formula>I151=""</formula>
    </cfRule>
  </conditionalFormatting>
  <conditionalFormatting sqref="I152 L152 I154 L154">
    <cfRule type="expression" priority="155" dxfId="0">
      <formula>G151=""</formula>
    </cfRule>
    <cfRule type="expression" priority="156" dxfId="0">
      <formula>G151="いいえ"</formula>
    </cfRule>
    <cfRule type="expression" priority="157" dxfId="16">
      <formula>I152=""</formula>
    </cfRule>
  </conditionalFormatting>
  <conditionalFormatting sqref="M149:N149">
    <cfRule type="expression" priority="152" dxfId="317">
      <formula>$N149&lt;&gt;""</formula>
    </cfRule>
    <cfRule type="expression" priority="153" dxfId="317">
      <formula>J149="はい"</formula>
    </cfRule>
    <cfRule type="expression" priority="154" dxfId="0">
      <formula>G149=J149</formula>
    </cfRule>
  </conditionalFormatting>
  <conditionalFormatting sqref="M151:N151">
    <cfRule type="expression" priority="147" dxfId="0">
      <formula>$G$28=""</formula>
    </cfRule>
  </conditionalFormatting>
  <conditionalFormatting sqref="M151:N151">
    <cfRule type="expression" priority="148" dxfId="317">
      <formula>$N151&lt;&gt;""</formula>
    </cfRule>
    <cfRule type="expression" priority="149" dxfId="317">
      <formula>J151="はい"</formula>
    </cfRule>
    <cfRule type="expression" priority="150" dxfId="0">
      <formula>G151=J151</formula>
    </cfRule>
  </conditionalFormatting>
  <conditionalFormatting sqref="M153:N153">
    <cfRule type="expression" priority="143" dxfId="0">
      <formula>$G$28=""</formula>
    </cfRule>
  </conditionalFormatting>
  <conditionalFormatting sqref="M153:N153">
    <cfRule type="expression" priority="144" dxfId="317">
      <formula>$N153&lt;&gt;""</formula>
    </cfRule>
    <cfRule type="expression" priority="145" dxfId="317">
      <formula>J153="はい"</formula>
    </cfRule>
    <cfRule type="expression" priority="146" dxfId="0">
      <formula>G153=J153</formula>
    </cfRule>
  </conditionalFormatting>
  <conditionalFormatting sqref="I155:I156 L155:L156">
    <cfRule type="expression" priority="138" dxfId="0">
      <formula>G155=""</formula>
    </cfRule>
    <cfRule type="expression" priority="139" dxfId="0">
      <formula>G155="いいえ"</formula>
    </cfRule>
    <cfRule type="expression" priority="140" dxfId="8">
      <formula>I155=""</formula>
    </cfRule>
  </conditionalFormatting>
  <conditionalFormatting sqref="M155:N156">
    <cfRule type="expression" priority="141" dxfId="317">
      <formula>$J155="はい"</formula>
    </cfRule>
    <cfRule type="expression" priority="142" dxfId="317">
      <formula>$N155&lt;&gt;""</formula>
    </cfRule>
    <cfRule type="expression" priority="151" dxfId="0">
      <formula>$G155=$J155</formula>
    </cfRule>
  </conditionalFormatting>
  <conditionalFormatting sqref="I157 L157 I159 L159">
    <cfRule type="expression" priority="135" dxfId="0">
      <formula>G157=""</formula>
    </cfRule>
    <cfRule type="expression" priority="136" dxfId="0">
      <formula>G157="いいえ"</formula>
    </cfRule>
    <cfRule type="expression" priority="137" dxfId="8">
      <formula>I157=""</formula>
    </cfRule>
  </conditionalFormatting>
  <conditionalFormatting sqref="I158 L158 I160 L160">
    <cfRule type="expression" priority="132" dxfId="0">
      <formula>G157=""</formula>
    </cfRule>
    <cfRule type="expression" priority="133" dxfId="0">
      <formula>G157="いいえ"</formula>
    </cfRule>
    <cfRule type="expression" priority="134" dxfId="16">
      <formula>I158=""</formula>
    </cfRule>
  </conditionalFormatting>
  <conditionalFormatting sqref="M157:N157">
    <cfRule type="expression" priority="127" dxfId="0">
      <formula>$G$28=""</formula>
    </cfRule>
  </conditionalFormatting>
  <conditionalFormatting sqref="M157:N157">
    <cfRule type="expression" priority="128" dxfId="317">
      <formula>$N157&lt;&gt;""</formula>
    </cfRule>
    <cfRule type="expression" priority="129" dxfId="317">
      <formula>J157="はい"</formula>
    </cfRule>
    <cfRule type="expression" priority="130" dxfId="0">
      <formula>G157=J157</formula>
    </cfRule>
  </conditionalFormatting>
  <conditionalFormatting sqref="M159:N159">
    <cfRule type="expression" priority="123" dxfId="0">
      <formula>$G$28=""</formula>
    </cfRule>
  </conditionalFormatting>
  <conditionalFormatting sqref="M159:N159">
    <cfRule type="expression" priority="124" dxfId="317">
      <formula>$N159&lt;&gt;""</formula>
    </cfRule>
    <cfRule type="expression" priority="125" dxfId="317">
      <formula>J159="はい"</formula>
    </cfRule>
    <cfRule type="expression" priority="126" dxfId="0">
      <formula>G159=J159</formula>
    </cfRule>
  </conditionalFormatting>
  <conditionalFormatting sqref="M161:N161">
    <cfRule type="expression" priority="114" dxfId="317">
      <formula>$J161="はい"</formula>
    </cfRule>
    <cfRule type="expression" priority="115" dxfId="317">
      <formula>$N161&lt;&gt;""</formula>
    </cfRule>
    <cfRule type="expression" priority="116" dxfId="0">
      <formula>$G161=$J161</formula>
    </cfRule>
  </conditionalFormatting>
  <conditionalFormatting sqref="I162">
    <cfRule type="expression" priority="111" dxfId="0">
      <formula>G161=""</formula>
    </cfRule>
    <cfRule type="expression" priority="112" dxfId="0">
      <formula>G161="いいえ"</formula>
    </cfRule>
    <cfRule type="expression" priority="113" dxfId="16">
      <formula>I162=""</formula>
    </cfRule>
  </conditionalFormatting>
  <conditionalFormatting sqref="L162">
    <cfRule type="expression" priority="108" dxfId="0">
      <formula>J161=""</formula>
    </cfRule>
    <cfRule type="expression" priority="109" dxfId="0">
      <formula>J161="いいえ"</formula>
    </cfRule>
    <cfRule type="expression" priority="110" dxfId="16">
      <formula>L162=""</formula>
    </cfRule>
  </conditionalFormatting>
  <conditionalFormatting sqref="J163 G163">
    <cfRule type="expression" priority="106" dxfId="8">
      <formula>G163=""</formula>
    </cfRule>
  </conditionalFormatting>
  <conditionalFormatting sqref="I163">
    <cfRule type="expression" priority="102" dxfId="0">
      <formula>G163=""</formula>
    </cfRule>
    <cfRule type="expression" priority="103" dxfId="0">
      <formula>G163="いいえ"</formula>
    </cfRule>
    <cfRule type="expression" priority="104" dxfId="8">
      <formula>I163=""</formula>
    </cfRule>
  </conditionalFormatting>
  <conditionalFormatting sqref="L163">
    <cfRule type="expression" priority="99" dxfId="0">
      <formula>J163=""</formula>
    </cfRule>
    <cfRule type="expression" priority="100" dxfId="0">
      <formula>J163="いいえ"</formula>
    </cfRule>
    <cfRule type="expression" priority="101" dxfId="8">
      <formula>L163=""</formula>
    </cfRule>
  </conditionalFormatting>
  <conditionalFormatting sqref="M163:N163">
    <cfRule type="expression" priority="96" dxfId="317">
      <formula>$J163="はい"</formula>
    </cfRule>
    <cfRule type="expression" priority="97" dxfId="317">
      <formula>$N163&lt;&gt;""</formula>
    </cfRule>
    <cfRule type="expression" priority="98" dxfId="0">
      <formula>$G163=$J163</formula>
    </cfRule>
  </conditionalFormatting>
  <conditionalFormatting sqref="I161">
    <cfRule type="expression" priority="121" dxfId="0">
      <formula>G161=""</formula>
    </cfRule>
    <cfRule type="expression" priority="122" dxfId="0">
      <formula>G161="いいえ"</formula>
    </cfRule>
    <cfRule type="expression" priority="131" dxfId="8">
      <formula>I161=""</formula>
    </cfRule>
  </conditionalFormatting>
  <conditionalFormatting sqref="L161">
    <cfRule type="expression" priority="117" dxfId="0">
      <formula>J161=""</formula>
    </cfRule>
    <cfRule type="expression" priority="118" dxfId="0">
      <formula>J161="いいえ"</formula>
    </cfRule>
    <cfRule type="expression" priority="120" dxfId="8">
      <formula>L161=""</formula>
    </cfRule>
  </conditionalFormatting>
  <conditionalFormatting sqref="I164 L164">
    <cfRule type="expression" priority="94" dxfId="0" stopIfTrue="1">
      <formula>G163=""</formula>
    </cfRule>
    <cfRule type="expression" priority="95" dxfId="0" stopIfTrue="1">
      <formula>G163="いいえ"</formula>
    </cfRule>
    <cfRule type="expression" priority="119" dxfId="16" stopIfTrue="1">
      <formula>I164=""</formula>
    </cfRule>
  </conditionalFormatting>
  <conditionalFormatting sqref="G166:M166">
    <cfRule type="expression" priority="93" dxfId="0">
      <formula>G166=""</formula>
    </cfRule>
  </conditionalFormatting>
  <conditionalFormatting sqref="G171:G180 J171:J180 G182 G184 J182 J184">
    <cfRule type="expression" priority="92" dxfId="8">
      <formula>G171=""</formula>
    </cfRule>
  </conditionalFormatting>
  <conditionalFormatting sqref="I171 L171">
    <cfRule type="expression" priority="89" dxfId="0">
      <formula>G171=""</formula>
    </cfRule>
    <cfRule type="expression" priority="90" dxfId="0">
      <formula>G171="いいえ"</formula>
    </cfRule>
    <cfRule type="expression" priority="91" dxfId="16">
      <formula>I171=""</formula>
    </cfRule>
  </conditionalFormatting>
  <conditionalFormatting sqref="I172 L172">
    <cfRule type="expression" priority="86" dxfId="0">
      <formula>G172="いいえ"</formula>
    </cfRule>
    <cfRule type="expression" priority="87" dxfId="0">
      <formula>G172=""</formula>
    </cfRule>
    <cfRule type="expression" priority="88" dxfId="16">
      <formula>I172=""</formula>
    </cfRule>
  </conditionalFormatting>
  <conditionalFormatting sqref="I173 L173">
    <cfRule type="expression" priority="83" dxfId="0">
      <formula>G172=""</formula>
    </cfRule>
    <cfRule type="expression" priority="84" dxfId="0">
      <formula>G172="いいえ"</formula>
    </cfRule>
    <cfRule type="expression" priority="85" dxfId="8">
      <formula>I173=""</formula>
    </cfRule>
  </conditionalFormatting>
  <conditionalFormatting sqref="M171:N171">
    <cfRule type="expression" priority="80" dxfId="317">
      <formula>$N171&lt;&gt;""</formula>
    </cfRule>
    <cfRule type="expression" priority="81" dxfId="317">
      <formula>$J171="はい"</formula>
    </cfRule>
    <cfRule type="expression" priority="82" dxfId="0">
      <formula>$G171=$J171</formula>
    </cfRule>
  </conditionalFormatting>
  <conditionalFormatting sqref="I174 L174 I176 L176">
    <cfRule type="expression" priority="77" dxfId="0">
      <formula>G174=""</formula>
    </cfRule>
    <cfRule type="expression" priority="78" dxfId="0">
      <formula>G174="いいえ"</formula>
    </cfRule>
    <cfRule type="expression" priority="79" dxfId="16">
      <formula>I174=""</formula>
    </cfRule>
  </conditionalFormatting>
  <conditionalFormatting sqref="I175 L175 I177 L177">
    <cfRule type="expression" priority="74" dxfId="0">
      <formula>G174=""</formula>
    </cfRule>
    <cfRule type="expression" priority="75" dxfId="0">
      <formula>G174="いいえ"</formula>
    </cfRule>
    <cfRule type="expression" priority="76" dxfId="16">
      <formula>I175=""</formula>
    </cfRule>
  </conditionalFormatting>
  <conditionalFormatting sqref="M172:N172">
    <cfRule type="expression" priority="71" dxfId="317">
      <formula>$N172&lt;&gt;""</formula>
    </cfRule>
    <cfRule type="expression" priority="72" dxfId="317">
      <formula>J172="はい"</formula>
    </cfRule>
    <cfRule type="expression" priority="73" dxfId="0">
      <formula>G172=J172</formula>
    </cfRule>
  </conditionalFormatting>
  <conditionalFormatting sqref="M174:N174">
    <cfRule type="expression" priority="66" dxfId="0">
      <formula>$G$28=""</formula>
    </cfRule>
  </conditionalFormatting>
  <conditionalFormatting sqref="M174:N174">
    <cfRule type="expression" priority="67" dxfId="317">
      <formula>$N174&lt;&gt;""</formula>
    </cfRule>
    <cfRule type="expression" priority="68" dxfId="317">
      <formula>J174="はい"</formula>
    </cfRule>
    <cfRule type="expression" priority="69" dxfId="0">
      <formula>G174=J174</formula>
    </cfRule>
  </conditionalFormatting>
  <conditionalFormatting sqref="M176:N176">
    <cfRule type="expression" priority="62" dxfId="0">
      <formula>$G$28=""</formula>
    </cfRule>
  </conditionalFormatting>
  <conditionalFormatting sqref="M176:N176">
    <cfRule type="expression" priority="63" dxfId="317">
      <formula>$N176&lt;&gt;""</formula>
    </cfRule>
    <cfRule type="expression" priority="64" dxfId="317">
      <formula>J176="はい"</formula>
    </cfRule>
    <cfRule type="expression" priority="65" dxfId="0">
      <formula>G176=J176</formula>
    </cfRule>
  </conditionalFormatting>
  <conditionalFormatting sqref="I178:I179 L178:L179">
    <cfRule type="expression" priority="57" dxfId="0">
      <formula>G178=""</formula>
    </cfRule>
    <cfRule type="expression" priority="58" dxfId="0">
      <formula>G178="いいえ"</formula>
    </cfRule>
    <cfRule type="expression" priority="59" dxfId="8">
      <formula>I178=""</formula>
    </cfRule>
  </conditionalFormatting>
  <conditionalFormatting sqref="M178:N179">
    <cfRule type="expression" priority="60" dxfId="317">
      <formula>$J178="はい"</formula>
    </cfRule>
    <cfRule type="expression" priority="61" dxfId="317">
      <formula>$N178&lt;&gt;""</formula>
    </cfRule>
    <cfRule type="expression" priority="70" dxfId="0">
      <formula>$G178=$J178</formula>
    </cfRule>
  </conditionalFormatting>
  <conditionalFormatting sqref="I180 L180 I182 L182">
    <cfRule type="expression" priority="54" dxfId="0">
      <formula>G180=""</formula>
    </cfRule>
    <cfRule type="expression" priority="55" dxfId="0">
      <formula>G180="いいえ"</formula>
    </cfRule>
    <cfRule type="expression" priority="56" dxfId="8">
      <formula>I180=""</formula>
    </cfRule>
  </conditionalFormatting>
  <conditionalFormatting sqref="I181 L181 I183 L183">
    <cfRule type="expression" priority="51" dxfId="0">
      <formula>G180=""</formula>
    </cfRule>
    <cfRule type="expression" priority="52" dxfId="0">
      <formula>G180="いいえ"</formula>
    </cfRule>
    <cfRule type="expression" priority="53" dxfId="16">
      <formula>I181=""</formula>
    </cfRule>
  </conditionalFormatting>
  <conditionalFormatting sqref="M180:N180">
    <cfRule type="expression" priority="46" dxfId="0">
      <formula>$G$28=""</formula>
    </cfRule>
  </conditionalFormatting>
  <conditionalFormatting sqref="M180:N180">
    <cfRule type="expression" priority="47" dxfId="317">
      <formula>$N180&lt;&gt;""</formula>
    </cfRule>
    <cfRule type="expression" priority="48" dxfId="317">
      <formula>J180="はい"</formula>
    </cfRule>
    <cfRule type="expression" priority="49" dxfId="0">
      <formula>G180=J180</formula>
    </cfRule>
  </conditionalFormatting>
  <conditionalFormatting sqref="M182:N182">
    <cfRule type="expression" priority="42" dxfId="0">
      <formula>$G$28=""</formula>
    </cfRule>
  </conditionalFormatting>
  <conditionalFormatting sqref="M182:N182">
    <cfRule type="expression" priority="43" dxfId="317">
      <formula>$N182&lt;&gt;""</formula>
    </cfRule>
    <cfRule type="expression" priority="44" dxfId="317">
      <formula>J182="はい"</formula>
    </cfRule>
    <cfRule type="expression" priority="45" dxfId="0">
      <formula>G182=J182</formula>
    </cfRule>
  </conditionalFormatting>
  <conditionalFormatting sqref="M184:N184">
    <cfRule type="expression" priority="33" dxfId="317">
      <formula>$J184="はい"</formula>
    </cfRule>
    <cfRule type="expression" priority="34" dxfId="317">
      <formula>$N184&lt;&gt;""</formula>
    </cfRule>
    <cfRule type="expression" priority="35" dxfId="0">
      <formula>$G184=$J184</formula>
    </cfRule>
  </conditionalFormatting>
  <conditionalFormatting sqref="I185">
    <cfRule type="expression" priority="30" dxfId="0">
      <formula>G184=""</formula>
    </cfRule>
    <cfRule type="expression" priority="31" dxfId="0">
      <formula>G184="いいえ"</formula>
    </cfRule>
    <cfRule type="expression" priority="32" dxfId="16">
      <formula>I185=""</formula>
    </cfRule>
  </conditionalFormatting>
  <conditionalFormatting sqref="L185">
    <cfRule type="expression" priority="27" dxfId="0">
      <formula>J184=""</formula>
    </cfRule>
    <cfRule type="expression" priority="28" dxfId="0">
      <formula>J184="いいえ"</formula>
    </cfRule>
    <cfRule type="expression" priority="29" dxfId="16">
      <formula>L185=""</formula>
    </cfRule>
  </conditionalFormatting>
  <conditionalFormatting sqref="J186 G186">
    <cfRule type="expression" priority="25" dxfId="8">
      <formula>G186=""</formula>
    </cfRule>
  </conditionalFormatting>
  <conditionalFormatting sqref="I186">
    <cfRule type="expression" priority="21" dxfId="0">
      <formula>G186=""</formula>
    </cfRule>
    <cfRule type="expression" priority="22" dxfId="0">
      <formula>G186="いいえ"</formula>
    </cfRule>
    <cfRule type="expression" priority="23" dxfId="8">
      <formula>I186=""</formula>
    </cfRule>
  </conditionalFormatting>
  <conditionalFormatting sqref="L186">
    <cfRule type="expression" priority="18" dxfId="0">
      <formula>J186=""</formula>
    </cfRule>
    <cfRule type="expression" priority="19" dxfId="0">
      <formula>J186="いいえ"</formula>
    </cfRule>
    <cfRule type="expression" priority="20" dxfId="8">
      <formula>L186=""</formula>
    </cfRule>
  </conditionalFormatting>
  <conditionalFormatting sqref="M186:N186">
    <cfRule type="expression" priority="15" dxfId="317">
      <formula>$J186="はい"</formula>
    </cfRule>
    <cfRule type="expression" priority="16" dxfId="317">
      <formula>$N186&lt;&gt;""</formula>
    </cfRule>
    <cfRule type="expression" priority="17" dxfId="0">
      <formula>$G186=$J186</formula>
    </cfRule>
  </conditionalFormatting>
  <conditionalFormatting sqref="I184">
    <cfRule type="expression" priority="40" dxfId="0">
      <formula>G184=""</formula>
    </cfRule>
    <cfRule type="expression" priority="41" dxfId="0">
      <formula>G184="いいえ"</formula>
    </cfRule>
    <cfRule type="expression" priority="50" dxfId="8">
      <formula>I184=""</formula>
    </cfRule>
  </conditionalFormatting>
  <conditionalFormatting sqref="L184">
    <cfRule type="expression" priority="36" dxfId="0">
      <formula>J184=""</formula>
    </cfRule>
    <cfRule type="expression" priority="37" dxfId="0">
      <formula>J184="いいえ"</formula>
    </cfRule>
    <cfRule type="expression" priority="39" dxfId="8">
      <formula>L184=""</formula>
    </cfRule>
  </conditionalFormatting>
  <conditionalFormatting sqref="I187 L187">
    <cfRule type="expression" priority="13" dxfId="0" stopIfTrue="1">
      <formula>G186=""</formula>
    </cfRule>
    <cfRule type="expression" priority="14" dxfId="0" stopIfTrue="1">
      <formula>G186="いいえ"</formula>
    </cfRule>
    <cfRule type="expression" priority="38" dxfId="16" stopIfTrue="1">
      <formula>I187=""</formula>
    </cfRule>
  </conditionalFormatting>
  <conditionalFormatting sqref="G56:N72">
    <cfRule type="expression" priority="12" dxfId="0" stopIfTrue="1">
      <formula>$G$51=""</formula>
    </cfRule>
  </conditionalFormatting>
  <conditionalFormatting sqref="G79:N95">
    <cfRule type="expression" priority="11" dxfId="0" stopIfTrue="1">
      <formula>$G$74=""</formula>
    </cfRule>
  </conditionalFormatting>
  <conditionalFormatting sqref="G102:N118">
    <cfRule type="expression" priority="10" dxfId="0" stopIfTrue="1">
      <formula>$G$97=""</formula>
    </cfRule>
  </conditionalFormatting>
  <conditionalFormatting sqref="G125:N141">
    <cfRule type="expression" priority="9" dxfId="0" stopIfTrue="1">
      <formula>$G$120=""</formula>
    </cfRule>
  </conditionalFormatting>
  <conditionalFormatting sqref="G148:N164">
    <cfRule type="expression" priority="8" dxfId="0" stopIfTrue="1">
      <formula>$G$143=""</formula>
    </cfRule>
  </conditionalFormatting>
  <conditionalFormatting sqref="G171:N187">
    <cfRule type="expression" priority="7" dxfId="0" stopIfTrue="1">
      <formula>$G$166=""</formula>
    </cfRule>
  </conditionalFormatting>
  <conditionalFormatting sqref="F10:F17">
    <cfRule type="expression" priority="6" dxfId="867">
      <formula>F10=""</formula>
    </cfRule>
  </conditionalFormatting>
  <conditionalFormatting sqref="H10:H17">
    <cfRule type="expression" priority="5" dxfId="16">
      <formula>H10=""</formula>
    </cfRule>
  </conditionalFormatting>
  <conditionalFormatting sqref="G19:M25">
    <cfRule type="expression" priority="3" dxfId="37" stopIfTrue="1">
      <formula>G19&lt;&gt;""</formula>
    </cfRule>
  </conditionalFormatting>
  <conditionalFormatting sqref="M6">
    <cfRule type="expression" priority="2" dxfId="8" stopIfTrue="1">
      <formula>$M$6=""</formula>
    </cfRule>
  </conditionalFormatting>
  <dataValidations count="9">
    <dataValidation type="list" allowBlank="1" showInputMessage="1" sqref="I42 L42 I44 L44 I65 L65 I67 L67 I88 L88 I90 L90 I111 L111 I113 L113 I134 L134 I136 L136 I157 L157 I159 L159 I180 L180 I182 L182">
      <formula1>"はい,いいえ"</formula1>
    </dataValidation>
    <dataValidation type="list" allowBlank="1" showInputMessage="1" showErrorMessage="1" sqref="G48 G33:G46 J33:J46 I46 L46 I48:J48 L48 G71 G56:G69 J56:J69 I69 L69 I71:J71 L71 G94 G79:G92 J79:J92 I92 L92 I94:J94 L94 G117 G102:G115 J102:J115 I115 L115 I117:J117 L117 G140 G125:G138 J125:J138 I138 L138 I140:J140 L140 G163 G148:G161 J148:J161 I161 L161 I163:J163 L163 G186 G171:G184 J171:J184 I184 L184 I186:J186 L186">
      <formula1>"はい,いいえ"</formula1>
    </dataValidation>
    <dataValidation allowBlank="1" showInputMessage="1" sqref="I36 L36 I38 L38 I128 L128 I130 I59 L59 I61 L61 L174 L176 I176 I82 L82 I84 L84 L151 I174 I151 I105 L105 I107 L107 I153 L130 L153"/>
    <dataValidation type="list" allowBlank="1" showInputMessage="1" showErrorMessage="1" sqref="L40:L41 I40:I41 I63:I64 L63:L64 I86:I87 L86:L87 I109:I110 L109:L110 I132:I133 L132:L133 I155:I156 L155:L156 I178:I179 L178:L179">
      <formula1>"代表取締役,取締役,合同会社の代表者等代表権限を有するもの,監査役"</formula1>
    </dataValidation>
    <dataValidation type="whole" operator="greaterThan" allowBlank="1" showInputMessage="1" showErrorMessage="1" error="半角数字で入力してください。&#10;2,000,000円を超えていないので、｢いいえ｣となるため、入力不要です。" sqref="I171 I56 I79 I102 I125 I148 I33 L33 L56 L79 L102 L125 L148 L171">
      <formula1>2000000</formula1>
    </dataValidation>
    <dataValidation type="list" allowBlank="1" showInputMessage="1" showErrorMessage="1" sqref="L58 L81 L104 L127 I150 L173 I173 L150 I127 I104 I81 I58 I35 L35">
      <formula1>"有,無"</formula1>
    </dataValidation>
    <dataValidation type="whole" operator="greaterThanOrEqual" allowBlank="1" showInputMessage="1" showErrorMessage="1" error="半角数字で入力してください。&#10;1,000,000円未満は｢いいえ｣となるため、入力不要です。" sqref="I177 I39 I60 I62 I83 I85 I106 I108 I129 I131 I152 I154 I175 I37 L37 L39 L60 L62 L83 L85 L108 L106 L129 L131 L152 L154 L175 L177">
      <formula1>1000000</formula1>
    </dataValidation>
    <dataValidation type="list" allowBlank="1" showInputMessage="1" sqref="M6">
      <formula1>"研究代表医師,研究責任医師,統計解析担当責任者,利益を得ることが明白な者"</formula1>
    </dataValidation>
    <dataValidation type="list" allowBlank="1" showInputMessage="1" showErrorMessage="1" sqref="C10:C17 F10:F17">
      <formula1>"研究代表医師,研究責任医師,研究分担医師,統計解析担当責任者,利益を得ることが明白な者"</formula1>
    </dataValidation>
  </dataValidations>
  <printOptions horizontalCentered="1"/>
  <pageMargins left="0" right="0" top="0.5511811023622047" bottom="0.1968503937007874" header="0.31496062992125984" footer="0.31496062992125984"/>
  <pageSetup fitToHeight="0" horizontalDpi="600" verticalDpi="600" orientation="portrait" paperSize="8" scale="47" r:id="rId2"/>
  <headerFooter>
    <oddFooter>&amp;R&amp;P/&amp;N</oddFooter>
  </headerFooter>
  <rowBreaks count="3" manualBreakCount="3">
    <brk id="50" max="255" man="1"/>
    <brk id="96" max="255" man="1"/>
    <brk id="142" max="255" man="1"/>
  </rowBreaks>
  <drawing r:id="rId1"/>
</worksheet>
</file>

<file path=xl/worksheets/sheet4.xml><?xml version="1.0" encoding="utf-8"?>
<worksheet xmlns="http://schemas.openxmlformats.org/spreadsheetml/2006/main" xmlns:r="http://schemas.openxmlformats.org/officeDocument/2006/relationships">
  <sheetPr codeName="Sheet5">
    <tabColor rgb="FF92D050"/>
  </sheetPr>
  <dimension ref="A1:N180"/>
  <sheetViews>
    <sheetView showGridLines="0" view="pageBreakPreview" zoomScale="60" zoomScaleNormal="71" zoomScalePageLayoutView="71" workbookViewId="0" topLeftCell="A1">
      <selection activeCell="M5" sqref="M5"/>
    </sheetView>
  </sheetViews>
  <sheetFormatPr defaultColWidth="9.140625" defaultRowHeight="15"/>
  <cols>
    <col min="1" max="1" width="2.00390625" style="47" customWidth="1"/>
    <col min="2" max="2" width="2.140625" style="47" customWidth="1"/>
    <col min="3" max="5" width="26.140625" style="49" customWidth="1"/>
    <col min="6" max="6" width="21.8515625" style="49" customWidth="1"/>
    <col min="7" max="7" width="9.421875" style="49" customWidth="1"/>
    <col min="8" max="8" width="14.8515625" style="49" customWidth="1"/>
    <col min="9" max="9" width="24.00390625" style="48" customWidth="1"/>
    <col min="10" max="10" width="9.421875" style="48" customWidth="1"/>
    <col min="11" max="11" width="14.8515625" style="48" customWidth="1"/>
    <col min="12" max="12" width="24.28125" style="48" customWidth="1"/>
    <col min="13" max="13" width="70.7109375" style="48" customWidth="1"/>
    <col min="14" max="14" width="10.7109375" style="47" customWidth="1"/>
    <col min="15" max="16384" width="8.8515625" style="47" customWidth="1"/>
  </cols>
  <sheetData>
    <row r="1" spans="1:14" ht="49.5" customHeight="1">
      <c r="A1" s="50"/>
      <c r="B1" s="50"/>
      <c r="C1" s="96"/>
      <c r="D1" s="96"/>
      <c r="E1" s="96"/>
      <c r="F1" s="336" t="s">
        <v>94</v>
      </c>
      <c r="G1" s="336"/>
      <c r="H1" s="336"/>
      <c r="I1" s="336"/>
      <c r="J1" s="336"/>
      <c r="K1" s="336"/>
      <c r="L1" s="336"/>
      <c r="M1" s="93" t="s">
        <v>242</v>
      </c>
      <c r="N1" s="96"/>
    </row>
    <row r="2" spans="1:14" ht="42.75" customHeight="1">
      <c r="A2" s="50"/>
      <c r="B2" s="50"/>
      <c r="C2" s="95" t="s">
        <v>71</v>
      </c>
      <c r="D2" s="94"/>
      <c r="E2" s="92"/>
      <c r="F2" s="92"/>
      <c r="G2" s="92"/>
      <c r="H2" s="92"/>
      <c r="I2" s="92"/>
      <c r="J2" s="92"/>
      <c r="K2" s="92"/>
      <c r="L2" s="92"/>
      <c r="M2" s="93"/>
      <c r="N2" s="92"/>
    </row>
    <row r="3" spans="1:14" ht="42.75" customHeight="1">
      <c r="A3" s="50"/>
      <c r="B3" s="50"/>
      <c r="C3" s="69" t="s">
        <v>72</v>
      </c>
      <c r="D3" s="69"/>
      <c r="E3" s="91"/>
      <c r="F3" s="91"/>
      <c r="G3" s="91"/>
      <c r="H3" s="91"/>
      <c r="I3" s="91"/>
      <c r="J3" s="91"/>
      <c r="K3" s="91"/>
      <c r="L3" s="91"/>
      <c r="M3" s="91"/>
      <c r="N3" s="90"/>
    </row>
    <row r="4" spans="1:14" ht="36.75" customHeight="1">
      <c r="A4" s="50"/>
      <c r="B4" s="50"/>
      <c r="C4" s="84"/>
      <c r="D4" s="84"/>
      <c r="E4" s="84"/>
      <c r="F4" s="84"/>
      <c r="G4" s="84"/>
      <c r="H4" s="60"/>
      <c r="I4" s="59"/>
      <c r="J4" s="59"/>
      <c r="N4" s="50"/>
    </row>
    <row r="5" spans="1:14" ht="36.75" customHeight="1">
      <c r="A5" s="50"/>
      <c r="B5" s="50"/>
      <c r="C5" s="84"/>
      <c r="D5" s="84"/>
      <c r="E5" s="84"/>
      <c r="F5" s="84"/>
      <c r="G5" s="84"/>
      <c r="H5" s="60"/>
      <c r="I5" s="59"/>
      <c r="J5" s="59"/>
      <c r="K5" s="337" t="s">
        <v>89</v>
      </c>
      <c r="L5" s="338"/>
      <c r="M5" s="89"/>
      <c r="N5" s="50"/>
    </row>
    <row r="6" spans="1:14" ht="36.75" customHeight="1">
      <c r="A6" s="50"/>
      <c r="B6" s="50"/>
      <c r="C6" s="84"/>
      <c r="D6" s="84"/>
      <c r="E6" s="84"/>
      <c r="F6" s="84"/>
      <c r="G6" s="84"/>
      <c r="H6" s="60"/>
      <c r="I6" s="59"/>
      <c r="J6" s="59"/>
      <c r="K6" s="337" t="s">
        <v>90</v>
      </c>
      <c r="L6" s="422"/>
      <c r="M6" s="253"/>
      <c r="N6" s="50"/>
    </row>
    <row r="7" spans="1:14" ht="36.75" customHeight="1">
      <c r="A7" s="50"/>
      <c r="B7" s="50"/>
      <c r="C7" s="345" t="s">
        <v>170</v>
      </c>
      <c r="D7" s="347">
        <f>IF('様式A'!B10="","",'様式A'!B10)</f>
      </c>
      <c r="E7" s="348"/>
      <c r="F7" s="348"/>
      <c r="G7" s="348"/>
      <c r="H7" s="348"/>
      <c r="I7" s="348"/>
      <c r="J7" s="60"/>
      <c r="K7" s="337" t="s">
        <v>91</v>
      </c>
      <c r="L7" s="339"/>
      <c r="M7" s="100"/>
      <c r="N7" s="50"/>
    </row>
    <row r="8" spans="1:14" ht="36.75" customHeight="1">
      <c r="A8" s="50"/>
      <c r="B8" s="50"/>
      <c r="C8" s="346"/>
      <c r="D8" s="349"/>
      <c r="E8" s="349"/>
      <c r="F8" s="349"/>
      <c r="G8" s="349"/>
      <c r="H8" s="349"/>
      <c r="I8" s="349"/>
      <c r="J8" s="88"/>
      <c r="K8" s="337" t="s">
        <v>92</v>
      </c>
      <c r="L8" s="339"/>
      <c r="M8" s="87"/>
      <c r="N8" s="50"/>
    </row>
    <row r="9" spans="1:14" ht="45.75" customHeight="1">
      <c r="A9" s="50"/>
      <c r="B9" s="50"/>
      <c r="C9" s="86"/>
      <c r="D9" s="85"/>
      <c r="E9" s="76"/>
      <c r="F9" s="76"/>
      <c r="G9" s="84"/>
      <c r="H9" s="83"/>
      <c r="I9" s="83"/>
      <c r="J9" s="83"/>
      <c r="K9" s="465" t="s">
        <v>93</v>
      </c>
      <c r="L9" s="466"/>
      <c r="M9" s="466"/>
      <c r="N9" s="77"/>
    </row>
    <row r="10" spans="1:14" ht="93" customHeight="1">
      <c r="A10" s="50"/>
      <c r="B10" s="50"/>
      <c r="C10" s="86"/>
      <c r="D10" s="85"/>
      <c r="E10" s="76"/>
      <c r="F10" s="76"/>
      <c r="G10" s="84"/>
      <c r="H10" s="83"/>
      <c r="I10" s="83"/>
      <c r="J10" s="83"/>
      <c r="K10" s="467"/>
      <c r="L10" s="468"/>
      <c r="M10" s="469"/>
      <c r="N10" s="77"/>
    </row>
    <row r="11" spans="1:14" s="49" customFormat="1" ht="37.5" customHeight="1">
      <c r="A11" s="60"/>
      <c r="B11" s="72"/>
      <c r="C11" s="71" t="s">
        <v>73</v>
      </c>
      <c r="D11" s="70"/>
      <c r="E11" s="70"/>
      <c r="F11" s="70"/>
      <c r="G11" s="70"/>
      <c r="H11" s="70"/>
      <c r="I11" s="70"/>
      <c r="J11" s="70"/>
      <c r="K11" s="69"/>
      <c r="L11" s="68"/>
      <c r="M11" s="68"/>
      <c r="N11" s="67"/>
    </row>
    <row r="12" spans="1:14" ht="30.75" customHeight="1">
      <c r="A12" s="50"/>
      <c r="B12" s="50"/>
      <c r="C12" s="354" t="s">
        <v>220</v>
      </c>
      <c r="D12" s="355"/>
      <c r="E12" s="356"/>
      <c r="F12" s="66" t="s">
        <v>63</v>
      </c>
      <c r="G12" s="342">
        <f>IF('様式B'!F10="","",'様式B'!F10)</f>
      </c>
      <c r="H12" s="342"/>
      <c r="I12" s="342"/>
      <c r="J12" s="350">
        <f>IF(G12="","","本研究対象薬剤・機器名："&amp;'様式B'!H10)</f>
      </c>
      <c r="K12" s="344"/>
      <c r="L12" s="344"/>
      <c r="M12" s="344"/>
      <c r="N12" s="50"/>
    </row>
    <row r="13" spans="1:14" ht="30.75" customHeight="1">
      <c r="A13" s="50"/>
      <c r="B13" s="50"/>
      <c r="C13" s="357"/>
      <c r="D13" s="358"/>
      <c r="E13" s="359"/>
      <c r="F13" s="66" t="s">
        <v>66</v>
      </c>
      <c r="G13" s="342">
        <f>IF('様式B'!F11="","",'様式B'!F11)</f>
      </c>
      <c r="H13" s="342"/>
      <c r="I13" s="342"/>
      <c r="J13" s="350">
        <f>IF(G13="","","本研究対象薬剤・機器名："&amp;'様式B'!H11)</f>
      </c>
      <c r="K13" s="344"/>
      <c r="L13" s="344"/>
      <c r="M13" s="344"/>
      <c r="N13" s="50"/>
    </row>
    <row r="14" spans="1:14" ht="30.75" customHeight="1">
      <c r="A14" s="50"/>
      <c r="B14" s="50"/>
      <c r="C14" s="357"/>
      <c r="D14" s="358"/>
      <c r="E14" s="359"/>
      <c r="F14" s="66" t="s">
        <v>65</v>
      </c>
      <c r="G14" s="342">
        <f>IF('様式B'!F12="","",'様式B'!F12)</f>
      </c>
      <c r="H14" s="342"/>
      <c r="I14" s="342"/>
      <c r="J14" s="350">
        <f>IF(G14="","","本研究対象薬剤・機器名："&amp;'様式B'!H12)</f>
      </c>
      <c r="K14" s="344"/>
      <c r="L14" s="344"/>
      <c r="M14" s="344"/>
      <c r="N14" s="50"/>
    </row>
    <row r="15" spans="1:14" ht="30.75" customHeight="1">
      <c r="A15" s="50"/>
      <c r="B15" s="50"/>
      <c r="C15" s="357"/>
      <c r="D15" s="358"/>
      <c r="E15" s="359"/>
      <c r="F15" s="66" t="s">
        <v>64</v>
      </c>
      <c r="G15" s="342">
        <f>IF('様式B'!F13="","",'様式B'!F13)</f>
      </c>
      <c r="H15" s="342"/>
      <c r="I15" s="342"/>
      <c r="J15" s="350">
        <f>IF(G15="","","本研究対象薬剤・機器名："&amp;'様式B'!H13)</f>
      </c>
      <c r="K15" s="344"/>
      <c r="L15" s="344"/>
      <c r="M15" s="344"/>
      <c r="N15" s="50"/>
    </row>
    <row r="16" spans="1:14" ht="30.75" customHeight="1">
      <c r="A16" s="50"/>
      <c r="B16" s="50"/>
      <c r="C16" s="357"/>
      <c r="D16" s="358"/>
      <c r="E16" s="359"/>
      <c r="F16" s="66" t="s">
        <v>74</v>
      </c>
      <c r="G16" s="342">
        <f>IF('様式B'!F14="","",'様式B'!F14)</f>
      </c>
      <c r="H16" s="342"/>
      <c r="I16" s="342"/>
      <c r="J16" s="350">
        <f>IF(G16="","","本研究対象薬剤・機器名："&amp;'様式B'!H14)</f>
      </c>
      <c r="K16" s="344"/>
      <c r="L16" s="344"/>
      <c r="M16" s="344"/>
      <c r="N16" s="50"/>
    </row>
    <row r="17" spans="1:14" ht="30.75" customHeight="1">
      <c r="A17" s="50"/>
      <c r="B17" s="50"/>
      <c r="C17" s="357"/>
      <c r="D17" s="358"/>
      <c r="E17" s="359"/>
      <c r="F17" s="66" t="s">
        <v>75</v>
      </c>
      <c r="G17" s="342"/>
      <c r="H17" s="342"/>
      <c r="I17" s="342"/>
      <c r="J17" s="350"/>
      <c r="K17" s="344"/>
      <c r="L17" s="344"/>
      <c r="M17" s="344"/>
      <c r="N17" s="50"/>
    </row>
    <row r="18" spans="1:14" ht="30.75" customHeight="1">
      <c r="A18" s="50"/>
      <c r="B18" s="50"/>
      <c r="C18" s="360"/>
      <c r="D18" s="361"/>
      <c r="E18" s="362"/>
      <c r="F18" s="66" t="s">
        <v>76</v>
      </c>
      <c r="G18" s="342"/>
      <c r="H18" s="342"/>
      <c r="I18" s="342"/>
      <c r="J18" s="343"/>
      <c r="K18" s="344"/>
      <c r="L18" s="344"/>
      <c r="M18" s="344"/>
      <c r="N18" s="50"/>
    </row>
    <row r="19" spans="1:14" ht="12.75" customHeight="1">
      <c r="A19" s="50"/>
      <c r="B19" s="50"/>
      <c r="C19" s="65"/>
      <c r="D19" s="65"/>
      <c r="E19" s="65"/>
      <c r="F19" s="65"/>
      <c r="G19" s="65"/>
      <c r="H19" s="65"/>
      <c r="I19" s="65"/>
      <c r="J19" s="65"/>
      <c r="K19" s="65"/>
      <c r="L19" s="65"/>
      <c r="M19" s="65"/>
      <c r="N19" s="64"/>
    </row>
    <row r="20" spans="1:14" ht="42" customHeight="1">
      <c r="A20" s="50"/>
      <c r="B20" s="50"/>
      <c r="C20" s="351" t="s">
        <v>77</v>
      </c>
      <c r="D20" s="351"/>
      <c r="E20" s="352"/>
      <c r="F20" s="353"/>
      <c r="G20" s="353"/>
      <c r="H20" s="353"/>
      <c r="I20" s="353"/>
      <c r="J20" s="59"/>
      <c r="K20" s="59"/>
      <c r="L20" s="59"/>
      <c r="M20" s="59"/>
      <c r="N20" s="50"/>
    </row>
    <row r="21" spans="1:14" ht="31.5" customHeight="1">
      <c r="A21" s="50"/>
      <c r="B21" s="50"/>
      <c r="C21" s="60"/>
      <c r="D21" s="63"/>
      <c r="E21" s="62" t="s">
        <v>168</v>
      </c>
      <c r="F21" s="61" t="s">
        <v>63</v>
      </c>
      <c r="G21" s="423">
        <f>IF(G12="","",G12)</f>
      </c>
      <c r="H21" s="424"/>
      <c r="I21" s="424"/>
      <c r="J21" s="424"/>
      <c r="K21" s="424"/>
      <c r="L21" s="424"/>
      <c r="M21" s="425"/>
      <c r="N21" s="50"/>
    </row>
    <row r="22" spans="1:14" ht="19.5" customHeight="1">
      <c r="A22" s="50"/>
      <c r="B22" s="50"/>
      <c r="C22" s="60"/>
      <c r="D22" s="60"/>
      <c r="E22" s="59"/>
      <c r="F22" s="59"/>
      <c r="G22" s="60"/>
      <c r="H22" s="60"/>
      <c r="I22" s="59"/>
      <c r="J22" s="59"/>
      <c r="K22" s="59"/>
      <c r="L22" s="59"/>
      <c r="M22" s="59"/>
      <c r="N22" s="50"/>
    </row>
    <row r="23" spans="1:14" ht="21" customHeight="1">
      <c r="A23" s="50"/>
      <c r="B23" s="50"/>
      <c r="C23" s="426" t="s">
        <v>62</v>
      </c>
      <c r="D23" s="427"/>
      <c r="E23" s="427"/>
      <c r="F23" s="428"/>
      <c r="G23" s="375" t="s">
        <v>61</v>
      </c>
      <c r="H23" s="376"/>
      <c r="I23" s="377"/>
      <c r="J23" s="375" t="s">
        <v>79</v>
      </c>
      <c r="K23" s="376"/>
      <c r="L23" s="377"/>
      <c r="M23" s="375"/>
      <c r="N23" s="435"/>
    </row>
    <row r="24" spans="1:14" ht="21" customHeight="1">
      <c r="A24" s="50"/>
      <c r="B24" s="50"/>
      <c r="C24" s="429"/>
      <c r="D24" s="430"/>
      <c r="E24" s="430"/>
      <c r="F24" s="431"/>
      <c r="G24" s="366" t="s">
        <v>23</v>
      </c>
      <c r="H24" s="375" t="s">
        <v>60</v>
      </c>
      <c r="I24" s="377"/>
      <c r="J24" s="366" t="s">
        <v>23</v>
      </c>
      <c r="K24" s="375" t="s">
        <v>60</v>
      </c>
      <c r="L24" s="377"/>
      <c r="M24" s="375" t="s">
        <v>60</v>
      </c>
      <c r="N24" s="435"/>
    </row>
    <row r="25" spans="1:14" ht="52.5" customHeight="1">
      <c r="A25" s="50"/>
      <c r="B25" s="50"/>
      <c r="C25" s="432"/>
      <c r="D25" s="433"/>
      <c r="E25" s="433"/>
      <c r="F25" s="434"/>
      <c r="G25" s="379"/>
      <c r="H25" s="375" t="s">
        <v>59</v>
      </c>
      <c r="I25" s="377"/>
      <c r="J25" s="379"/>
      <c r="K25" s="375" t="s">
        <v>59</v>
      </c>
      <c r="L25" s="377"/>
      <c r="M25" s="375" t="s">
        <v>58</v>
      </c>
      <c r="N25" s="435"/>
    </row>
    <row r="26" spans="1:14" ht="54" customHeight="1">
      <c r="A26" s="50"/>
      <c r="B26" s="50"/>
      <c r="C26" s="380" t="s">
        <v>164</v>
      </c>
      <c r="D26" s="341"/>
      <c r="E26" s="302"/>
      <c r="F26" s="56" t="s">
        <v>52</v>
      </c>
      <c r="G26" s="248"/>
      <c r="H26" s="57" t="s">
        <v>54</v>
      </c>
      <c r="I26" s="58"/>
      <c r="J26" s="248"/>
      <c r="K26" s="57" t="s">
        <v>54</v>
      </c>
      <c r="L26" s="58"/>
      <c r="M26" s="54">
        <f>IF(N26="","",VLOOKUP(N26,基準選択肢C,2,FALSE))</f>
      </c>
      <c r="N26" s="54">
        <f>IF(G26="はい","基準1",IF(J26="はい","基準1",""))</f>
      </c>
    </row>
    <row r="27" spans="1:14" ht="54" customHeight="1">
      <c r="A27" s="50"/>
      <c r="B27" s="50"/>
      <c r="C27" s="383" t="s">
        <v>159</v>
      </c>
      <c r="D27" s="436"/>
      <c r="E27" s="436"/>
      <c r="F27" s="387" t="s">
        <v>52</v>
      </c>
      <c r="G27" s="389"/>
      <c r="H27" s="249" t="s">
        <v>57</v>
      </c>
      <c r="I27" s="97"/>
      <c r="J27" s="389"/>
      <c r="K27" s="249" t="s">
        <v>57</v>
      </c>
      <c r="L27" s="97"/>
      <c r="M27" s="391">
        <f>IF(N27="","",VLOOKUP(N27,基準選択肢C,2,FALSE))</f>
      </c>
      <c r="N27" s="391">
        <f>IF(AND($M$7="研究分担医師",$G27="はい",$I28="有"),"基準1と7",IF(AND($M$7="研究分担医師",$J27="はい",$L28="有"),"基準1と7",IF($G27="はい","基準1",IF($J27="はい","基準1",""))))</f>
      </c>
    </row>
    <row r="28" spans="1:14" ht="48.75" customHeight="1">
      <c r="A28" s="50"/>
      <c r="B28" s="50"/>
      <c r="C28" s="437"/>
      <c r="D28" s="438"/>
      <c r="E28" s="438"/>
      <c r="F28" s="388"/>
      <c r="G28" s="390"/>
      <c r="H28" s="57" t="s">
        <v>56</v>
      </c>
      <c r="I28" s="55"/>
      <c r="J28" s="390"/>
      <c r="K28" s="57" t="s">
        <v>56</v>
      </c>
      <c r="L28" s="55"/>
      <c r="M28" s="313"/>
      <c r="N28" s="313"/>
    </row>
    <row r="29" spans="1:14" ht="60" customHeight="1">
      <c r="A29" s="50"/>
      <c r="B29" s="50"/>
      <c r="C29" s="392" t="s">
        <v>171</v>
      </c>
      <c r="D29" s="393"/>
      <c r="E29" s="394"/>
      <c r="F29" s="387" t="s">
        <v>52</v>
      </c>
      <c r="G29" s="401"/>
      <c r="H29" s="54" t="s">
        <v>55</v>
      </c>
      <c r="I29" s="55"/>
      <c r="J29" s="401"/>
      <c r="K29" s="54" t="s">
        <v>55</v>
      </c>
      <c r="L29" s="55"/>
      <c r="M29" s="391">
        <f>IF(N29="","",VLOOKUP(N29,基準選択肢C,2,FALSE))</f>
      </c>
      <c r="N29" s="391">
        <f>IF(AND($M$7="研究分担医師",$G29="はい",$I30&gt;=2500000),"基準1と7",IF(AND($M$7="研究分担医師",$J29="はい",$L30&gt;=2500000),"基準1と7",IF($G29="はい","基準1",IF($J29="はい","基準1",""))))</f>
      </c>
    </row>
    <row r="30" spans="1:14" ht="54" customHeight="1">
      <c r="A30" s="50"/>
      <c r="B30" s="50"/>
      <c r="C30" s="395"/>
      <c r="D30" s="396"/>
      <c r="E30" s="397"/>
      <c r="F30" s="388"/>
      <c r="G30" s="390"/>
      <c r="H30" s="57" t="s">
        <v>54</v>
      </c>
      <c r="I30" s="58"/>
      <c r="J30" s="390"/>
      <c r="K30" s="57" t="s">
        <v>54</v>
      </c>
      <c r="L30" s="58"/>
      <c r="M30" s="313"/>
      <c r="N30" s="313"/>
    </row>
    <row r="31" spans="1:14" ht="60" customHeight="1">
      <c r="A31" s="50"/>
      <c r="B31" s="50"/>
      <c r="C31" s="395"/>
      <c r="D31" s="396"/>
      <c r="E31" s="397"/>
      <c r="F31" s="387" t="s">
        <v>51</v>
      </c>
      <c r="G31" s="401"/>
      <c r="H31" s="54" t="s">
        <v>55</v>
      </c>
      <c r="I31" s="55"/>
      <c r="J31" s="401"/>
      <c r="K31" s="54" t="s">
        <v>55</v>
      </c>
      <c r="L31" s="55"/>
      <c r="M31" s="391">
        <f>IF(N31="","",VLOOKUP(N31,基準選択肢C,2,FALSE))</f>
      </c>
      <c r="N31" s="391">
        <f>IF(G31="はい","基準1",IF(J31="はい","基準1",""))</f>
      </c>
    </row>
    <row r="32" spans="1:14" ht="54" customHeight="1">
      <c r="A32" s="50"/>
      <c r="B32" s="50"/>
      <c r="C32" s="398"/>
      <c r="D32" s="399"/>
      <c r="E32" s="400"/>
      <c r="F32" s="388"/>
      <c r="G32" s="390"/>
      <c r="H32" s="57" t="s">
        <v>54</v>
      </c>
      <c r="I32" s="58"/>
      <c r="J32" s="390"/>
      <c r="K32" s="57" t="s">
        <v>54</v>
      </c>
      <c r="L32" s="58"/>
      <c r="M32" s="313"/>
      <c r="N32" s="313">
        <f>IF(G32="はい","基準1",IF(J32="はい","基準1",""))</f>
      </c>
    </row>
    <row r="33" spans="1:14" ht="73.5" customHeight="1">
      <c r="A33" s="50"/>
      <c r="B33" s="50"/>
      <c r="C33" s="439" t="s">
        <v>186</v>
      </c>
      <c r="D33" s="440"/>
      <c r="E33" s="441"/>
      <c r="F33" s="56" t="s">
        <v>52</v>
      </c>
      <c r="G33" s="250"/>
      <c r="H33" s="57" t="s">
        <v>53</v>
      </c>
      <c r="I33" s="55"/>
      <c r="J33" s="250"/>
      <c r="K33" s="57" t="s">
        <v>53</v>
      </c>
      <c r="L33" s="55"/>
      <c r="M33" s="54">
        <f>IF(N33="","",VLOOKUP(N33,基準選択肢C,2,FALSE))</f>
      </c>
      <c r="N33" s="54">
        <f>IF(AND($M$7="研究分担医師",G33="はい"),"基準1と7",IF(AND($M$7="研究分担医師",J33="はい"),"基準1と7",IF(OR(G33="はい",J33="はい"),"基準1","")))</f>
      </c>
    </row>
    <row r="34" spans="1:14" ht="79.5" customHeight="1">
      <c r="A34" s="50"/>
      <c r="B34" s="50"/>
      <c r="C34" s="442"/>
      <c r="D34" s="443"/>
      <c r="E34" s="444"/>
      <c r="F34" s="56" t="s">
        <v>51</v>
      </c>
      <c r="G34" s="250"/>
      <c r="H34" s="57" t="s">
        <v>53</v>
      </c>
      <c r="I34" s="55"/>
      <c r="J34" s="250"/>
      <c r="K34" s="57" t="s">
        <v>53</v>
      </c>
      <c r="L34" s="55"/>
      <c r="M34" s="54">
        <f>IF(N34="","",VLOOKUP(N34,基準選択肢C,2,FALSE))</f>
      </c>
      <c r="N34" s="54">
        <f>IF(G34="はい","基準1",IF(J34="はい","基準1",""))</f>
      </c>
    </row>
    <row r="35" spans="1:14" ht="62.25" customHeight="1">
      <c r="A35" s="50"/>
      <c r="B35" s="50"/>
      <c r="C35" s="445" t="s">
        <v>172</v>
      </c>
      <c r="D35" s="446"/>
      <c r="E35" s="447"/>
      <c r="F35" s="387" t="s">
        <v>52</v>
      </c>
      <c r="G35" s="401"/>
      <c r="H35" s="57" t="s">
        <v>228</v>
      </c>
      <c r="I35" s="55"/>
      <c r="J35" s="401"/>
      <c r="K35" s="57" t="s">
        <v>228</v>
      </c>
      <c r="L35" s="55"/>
      <c r="M35" s="391">
        <f>IF(N35="","",VLOOKUP(N35,基準選択肢C,2,FALSE))</f>
      </c>
      <c r="N35" s="391">
        <f>IF(AND($M$7="研究分担医師",G35="はい",I35="はい"),"基準1と7",IF(AND($M$7="研究分担医師",J35="はい",L35="はい"),"基準1と7",IF(AND(G35="はい",I35="はい"),"基準1",IF(AND(J35="はい",L35="はい"),"基準1",IF(AND(G35="はい",I35="いいえ"),"基準1",IF(AND(J35="はい",L35="いいえ"),"基準1",""))))))</f>
      </c>
    </row>
    <row r="36" spans="1:14" ht="79.5" customHeight="1">
      <c r="A36" s="50"/>
      <c r="B36" s="50"/>
      <c r="C36" s="448"/>
      <c r="D36" s="449"/>
      <c r="E36" s="450"/>
      <c r="F36" s="454"/>
      <c r="G36" s="412"/>
      <c r="H36" s="57" t="s">
        <v>81</v>
      </c>
      <c r="I36" s="55"/>
      <c r="J36" s="412"/>
      <c r="K36" s="57" t="s">
        <v>81</v>
      </c>
      <c r="L36" s="55"/>
      <c r="M36" s="313"/>
      <c r="N36" s="313"/>
    </row>
    <row r="37" spans="1:14" ht="62.25" customHeight="1">
      <c r="A37" s="50"/>
      <c r="B37" s="50"/>
      <c r="C37" s="448"/>
      <c r="D37" s="449"/>
      <c r="E37" s="450"/>
      <c r="F37" s="387" t="s">
        <v>51</v>
      </c>
      <c r="G37" s="401"/>
      <c r="H37" s="57" t="s">
        <v>228</v>
      </c>
      <c r="I37" s="55"/>
      <c r="J37" s="401"/>
      <c r="K37" s="57" t="s">
        <v>228</v>
      </c>
      <c r="L37" s="55"/>
      <c r="M37" s="391">
        <f>IF(N37="","",VLOOKUP(N37,基準選択肢C,2,FALSE))</f>
      </c>
      <c r="N37" s="391">
        <f>IF(G37="はい","基準1",IF(J37="はい","基準1",""))</f>
      </c>
    </row>
    <row r="38" spans="1:14" ht="79.5" customHeight="1">
      <c r="A38" s="50"/>
      <c r="B38" s="50"/>
      <c r="C38" s="451"/>
      <c r="D38" s="452"/>
      <c r="E38" s="453"/>
      <c r="F38" s="454"/>
      <c r="G38" s="412"/>
      <c r="H38" s="57" t="s">
        <v>81</v>
      </c>
      <c r="I38" s="55"/>
      <c r="J38" s="412"/>
      <c r="K38" s="57" t="s">
        <v>81</v>
      </c>
      <c r="L38" s="55"/>
      <c r="M38" s="313"/>
      <c r="N38" s="313"/>
    </row>
    <row r="39" spans="1:14" ht="60" customHeight="1">
      <c r="A39" s="50"/>
      <c r="B39" s="50"/>
      <c r="C39" s="455" t="s">
        <v>173</v>
      </c>
      <c r="D39" s="456"/>
      <c r="E39" s="457"/>
      <c r="F39" s="387" t="s">
        <v>52</v>
      </c>
      <c r="G39" s="414"/>
      <c r="H39" s="99" t="s">
        <v>229</v>
      </c>
      <c r="I39" s="55"/>
      <c r="J39" s="414"/>
      <c r="K39" s="99" t="s">
        <v>229</v>
      </c>
      <c r="L39" s="55"/>
      <c r="M39" s="391">
        <f>IF(N39="","",VLOOKUP(N39,基準選択肢C,2))</f>
      </c>
      <c r="N39" s="391">
        <f>IF(AND($M$7="研究分担医師",G39="はい",I39="はい"),"基準1と7",IF(AND($M$7="研究分担医師",J39="はい",L39="はい"),"基準1と7",IF(AND(G39="はい",I39="はい"),"基準1",IF(AND(J39="はい",L39="はい"),"基準1",IF(AND(G39="はい",I39="いいえ"),"基準1",IF(AND(J39="はい",L39="いいえ"),"基準1",""))))))</f>
      </c>
    </row>
    <row r="40" spans="1:14" ht="79.5" customHeight="1">
      <c r="A40" s="50"/>
      <c r="B40" s="50"/>
      <c r="C40" s="458"/>
      <c r="D40" s="459"/>
      <c r="E40" s="460"/>
      <c r="F40" s="463"/>
      <c r="G40" s="415"/>
      <c r="H40" s="99" t="s">
        <v>82</v>
      </c>
      <c r="I40" s="55"/>
      <c r="J40" s="415"/>
      <c r="K40" s="99" t="s">
        <v>82</v>
      </c>
      <c r="L40" s="55"/>
      <c r="M40" s="313"/>
      <c r="N40" s="313"/>
    </row>
    <row r="41" spans="1:14" ht="60" customHeight="1">
      <c r="A41" s="50"/>
      <c r="B41" s="50"/>
      <c r="C41" s="458"/>
      <c r="D41" s="459"/>
      <c r="E41" s="460"/>
      <c r="F41" s="387" t="s">
        <v>51</v>
      </c>
      <c r="G41" s="401"/>
      <c r="H41" s="57" t="s">
        <v>229</v>
      </c>
      <c r="I41" s="55"/>
      <c r="J41" s="401"/>
      <c r="K41" s="57" t="s">
        <v>229</v>
      </c>
      <c r="L41" s="55"/>
      <c r="M41" s="391">
        <f>IF(N41="","",VLOOKUP(N41,基準選択肢C,2))</f>
      </c>
      <c r="N41" s="391">
        <f>IF(G41="はい","基準1",IF(J41="はい","基準1",""))</f>
      </c>
    </row>
    <row r="42" spans="1:14" ht="79.5" customHeight="1">
      <c r="A42" s="50"/>
      <c r="B42" s="50"/>
      <c r="C42" s="461"/>
      <c r="D42" s="462"/>
      <c r="E42" s="462"/>
      <c r="F42" s="463"/>
      <c r="G42" s="415"/>
      <c r="H42" s="57" t="s">
        <v>82</v>
      </c>
      <c r="I42" s="55"/>
      <c r="J42" s="415"/>
      <c r="K42" s="57" t="s">
        <v>82</v>
      </c>
      <c r="L42" s="55"/>
      <c r="M42" s="313"/>
      <c r="N42" s="313"/>
    </row>
    <row r="43" spans="1:14" ht="27.75" customHeight="1">
      <c r="A43" s="50"/>
      <c r="B43" s="50"/>
      <c r="C43" s="52"/>
      <c r="D43" s="52"/>
      <c r="E43" s="53"/>
      <c r="F43" s="53"/>
      <c r="G43" s="251"/>
      <c r="H43" s="51"/>
      <c r="I43" s="51"/>
      <c r="J43" s="51"/>
      <c r="K43" s="51"/>
      <c r="L43" s="51"/>
      <c r="M43" s="51"/>
      <c r="N43" s="247"/>
    </row>
    <row r="44" spans="1:14" ht="31.5" customHeight="1">
      <c r="A44" s="50"/>
      <c r="B44" s="50"/>
      <c r="C44" s="60"/>
      <c r="D44" s="63"/>
      <c r="E44" s="62" t="s">
        <v>168</v>
      </c>
      <c r="F44" s="61" t="s">
        <v>83</v>
      </c>
      <c r="G44" s="363">
        <f>IF(G13="","",G13)</f>
      </c>
      <c r="H44" s="364"/>
      <c r="I44" s="364"/>
      <c r="J44" s="364"/>
      <c r="K44" s="364"/>
      <c r="L44" s="364"/>
      <c r="M44" s="365"/>
      <c r="N44" s="247"/>
    </row>
    <row r="45" spans="1:14" ht="19.5" customHeight="1">
      <c r="A45" s="50"/>
      <c r="B45" s="50"/>
      <c r="C45" s="60"/>
      <c r="D45" s="60"/>
      <c r="E45" s="59"/>
      <c r="F45" s="59"/>
      <c r="G45" s="59"/>
      <c r="H45" s="59"/>
      <c r="I45" s="59"/>
      <c r="J45" s="59"/>
      <c r="K45" s="59"/>
      <c r="L45" s="59"/>
      <c r="M45" s="59"/>
      <c r="N45" s="247"/>
    </row>
    <row r="46" spans="1:14" ht="21" customHeight="1">
      <c r="A46" s="50"/>
      <c r="B46" s="50"/>
      <c r="C46" s="426" t="s">
        <v>62</v>
      </c>
      <c r="D46" s="427"/>
      <c r="E46" s="427"/>
      <c r="F46" s="428"/>
      <c r="G46" s="375" t="s">
        <v>61</v>
      </c>
      <c r="H46" s="376"/>
      <c r="I46" s="377"/>
      <c r="J46" s="375" t="s">
        <v>79</v>
      </c>
      <c r="K46" s="376"/>
      <c r="L46" s="377"/>
      <c r="M46" s="375"/>
      <c r="N46" s="378"/>
    </row>
    <row r="47" spans="1:14" ht="21" customHeight="1">
      <c r="A47" s="50"/>
      <c r="B47" s="50"/>
      <c r="C47" s="429"/>
      <c r="D47" s="430"/>
      <c r="E47" s="430"/>
      <c r="F47" s="431"/>
      <c r="G47" s="366" t="s">
        <v>23</v>
      </c>
      <c r="H47" s="375" t="s">
        <v>60</v>
      </c>
      <c r="I47" s="377"/>
      <c r="J47" s="366" t="s">
        <v>23</v>
      </c>
      <c r="K47" s="375" t="s">
        <v>60</v>
      </c>
      <c r="L47" s="377"/>
      <c r="M47" s="375" t="s">
        <v>60</v>
      </c>
      <c r="N47" s="378"/>
    </row>
    <row r="48" spans="1:14" ht="52.5" customHeight="1">
      <c r="A48" s="50"/>
      <c r="B48" s="50"/>
      <c r="C48" s="432"/>
      <c r="D48" s="433"/>
      <c r="E48" s="433"/>
      <c r="F48" s="434"/>
      <c r="G48" s="379"/>
      <c r="H48" s="375" t="s">
        <v>59</v>
      </c>
      <c r="I48" s="377"/>
      <c r="J48" s="379"/>
      <c r="K48" s="375" t="s">
        <v>59</v>
      </c>
      <c r="L48" s="377"/>
      <c r="M48" s="375" t="s">
        <v>58</v>
      </c>
      <c r="N48" s="378"/>
    </row>
    <row r="49" spans="1:14" ht="54" customHeight="1">
      <c r="A49" s="50"/>
      <c r="B49" s="50"/>
      <c r="C49" s="380" t="s">
        <v>164</v>
      </c>
      <c r="D49" s="341"/>
      <c r="E49" s="302"/>
      <c r="F49" s="56" t="s">
        <v>52</v>
      </c>
      <c r="G49" s="248"/>
      <c r="H49" s="57" t="s">
        <v>54</v>
      </c>
      <c r="I49" s="58"/>
      <c r="J49" s="248"/>
      <c r="K49" s="57" t="s">
        <v>54</v>
      </c>
      <c r="L49" s="58"/>
      <c r="M49" s="54">
        <f>IF(N49="","",VLOOKUP(N49,基準選択肢C,2,FALSE))</f>
      </c>
      <c r="N49" s="54">
        <f>IF(G49="はい","基準1",IF(J49="はい","基準1",""))</f>
      </c>
    </row>
    <row r="50" spans="1:14" ht="54" customHeight="1">
      <c r="A50" s="50"/>
      <c r="B50" s="50"/>
      <c r="C50" s="383" t="s">
        <v>159</v>
      </c>
      <c r="D50" s="436"/>
      <c r="E50" s="436"/>
      <c r="F50" s="387" t="s">
        <v>52</v>
      </c>
      <c r="G50" s="389"/>
      <c r="H50" s="249" t="s">
        <v>57</v>
      </c>
      <c r="I50" s="97"/>
      <c r="J50" s="389"/>
      <c r="K50" s="249" t="s">
        <v>57</v>
      </c>
      <c r="L50" s="97"/>
      <c r="M50" s="391">
        <f>IF(N50="","",VLOOKUP(N50,基準選択肢C,2,FALSE))</f>
      </c>
      <c r="N50" s="391">
        <f>IF(AND($M$7="研究分担医師",$G50="はい",$I51="有"),"基準1と7",IF(AND($M$7="研究分担医師",$J50="はい",$L51="有"),"基準1と7",IF($G50="はい","基準1",IF($J50="はい","基準1",""))))</f>
      </c>
    </row>
    <row r="51" spans="1:14" ht="48.75" customHeight="1">
      <c r="A51" s="50"/>
      <c r="B51" s="50"/>
      <c r="C51" s="437"/>
      <c r="D51" s="438"/>
      <c r="E51" s="438"/>
      <c r="F51" s="388"/>
      <c r="G51" s="390"/>
      <c r="H51" s="57" t="s">
        <v>56</v>
      </c>
      <c r="I51" s="55"/>
      <c r="J51" s="390"/>
      <c r="K51" s="57" t="s">
        <v>56</v>
      </c>
      <c r="L51" s="55"/>
      <c r="M51" s="313"/>
      <c r="N51" s="464"/>
    </row>
    <row r="52" spans="1:14" ht="60" customHeight="1">
      <c r="A52" s="50"/>
      <c r="B52" s="50"/>
      <c r="C52" s="392" t="s">
        <v>171</v>
      </c>
      <c r="D52" s="393"/>
      <c r="E52" s="394"/>
      <c r="F52" s="387" t="s">
        <v>52</v>
      </c>
      <c r="G52" s="401"/>
      <c r="H52" s="54" t="s">
        <v>55</v>
      </c>
      <c r="I52" s="55"/>
      <c r="J52" s="401"/>
      <c r="K52" s="54" t="s">
        <v>55</v>
      </c>
      <c r="L52" s="55"/>
      <c r="M52" s="391">
        <f>IF(N52="","",VLOOKUP(N52,基準選択肢C,2,FALSE))</f>
      </c>
      <c r="N52" s="391">
        <f>IF(AND($M$7="研究分担医師",$G52="はい",$I53&gt;=2500000),"基準1と7",IF(AND($M$7="研究分担医師",$J52="はい",$L53&gt;=2500000),"基準1と7",IF($G52="はい","基準1",IF($J52="はい","基準1",""))))</f>
      </c>
    </row>
    <row r="53" spans="1:14" ht="54" customHeight="1">
      <c r="A53" s="50"/>
      <c r="B53" s="50"/>
      <c r="C53" s="395"/>
      <c r="D53" s="396"/>
      <c r="E53" s="397"/>
      <c r="F53" s="388"/>
      <c r="G53" s="390"/>
      <c r="H53" s="57" t="s">
        <v>54</v>
      </c>
      <c r="I53" s="58"/>
      <c r="J53" s="390"/>
      <c r="K53" s="57" t="s">
        <v>54</v>
      </c>
      <c r="L53" s="58"/>
      <c r="M53" s="313"/>
      <c r="N53" s="464"/>
    </row>
    <row r="54" spans="1:14" ht="60" customHeight="1">
      <c r="A54" s="50"/>
      <c r="B54" s="50"/>
      <c r="C54" s="395"/>
      <c r="D54" s="396"/>
      <c r="E54" s="397"/>
      <c r="F54" s="387" t="s">
        <v>51</v>
      </c>
      <c r="G54" s="401"/>
      <c r="H54" s="54" t="s">
        <v>55</v>
      </c>
      <c r="I54" s="55"/>
      <c r="J54" s="401"/>
      <c r="K54" s="54" t="s">
        <v>55</v>
      </c>
      <c r="L54" s="55"/>
      <c r="M54" s="391">
        <f>IF(N54="","",VLOOKUP(N54,基準選択肢C,2,FALSE))</f>
      </c>
      <c r="N54" s="391">
        <f>IF(G54="はい","基準1",IF(J54="はい","基準1",""))</f>
      </c>
    </row>
    <row r="55" spans="1:14" ht="54" customHeight="1">
      <c r="A55" s="50"/>
      <c r="B55" s="50"/>
      <c r="C55" s="398"/>
      <c r="D55" s="399"/>
      <c r="E55" s="400"/>
      <c r="F55" s="388"/>
      <c r="G55" s="390"/>
      <c r="H55" s="57" t="s">
        <v>54</v>
      </c>
      <c r="I55" s="58"/>
      <c r="J55" s="390"/>
      <c r="K55" s="57" t="s">
        <v>54</v>
      </c>
      <c r="L55" s="58"/>
      <c r="M55" s="313"/>
      <c r="N55" s="464">
        <f>IF(G55="はい","基準1",IF(J55="はい","基準1",""))</f>
      </c>
    </row>
    <row r="56" spans="1:14" ht="73.5" customHeight="1">
      <c r="A56" s="50"/>
      <c r="B56" s="50"/>
      <c r="C56" s="439" t="s">
        <v>187</v>
      </c>
      <c r="D56" s="440"/>
      <c r="E56" s="441"/>
      <c r="F56" s="56" t="s">
        <v>52</v>
      </c>
      <c r="G56" s="250"/>
      <c r="H56" s="57" t="s">
        <v>53</v>
      </c>
      <c r="I56" s="55"/>
      <c r="J56" s="250"/>
      <c r="K56" s="57" t="s">
        <v>53</v>
      </c>
      <c r="L56" s="55"/>
      <c r="M56" s="54">
        <f>IF(N56="","",VLOOKUP(N56,基準選択肢C,2,FALSE))</f>
      </c>
      <c r="N56" s="54">
        <f>IF(AND($M$7="研究分担医師",G56="はい"),"基準1と7",IF(AND($M$7="研究分担医師",J56="はい"),"基準1と7",IF(OR(G56="はい",J56="はい"),"基準1","")))</f>
      </c>
    </row>
    <row r="57" spans="1:14" ht="79.5" customHeight="1">
      <c r="A57" s="50"/>
      <c r="B57" s="50"/>
      <c r="C57" s="442"/>
      <c r="D57" s="443"/>
      <c r="E57" s="444"/>
      <c r="F57" s="56" t="s">
        <v>51</v>
      </c>
      <c r="G57" s="250"/>
      <c r="H57" s="57" t="s">
        <v>53</v>
      </c>
      <c r="I57" s="55"/>
      <c r="J57" s="250"/>
      <c r="K57" s="57" t="s">
        <v>53</v>
      </c>
      <c r="L57" s="55"/>
      <c r="M57" s="54">
        <f>IF(N57="","",VLOOKUP(N57,基準選択肢C,2,FALSE))</f>
      </c>
      <c r="N57" s="54">
        <f>IF(G57="はい","基準1",IF(J57="はい","基準1",""))</f>
      </c>
    </row>
    <row r="58" spans="1:14" ht="62.25" customHeight="1">
      <c r="A58" s="50"/>
      <c r="B58" s="50"/>
      <c r="C58" s="445" t="s">
        <v>172</v>
      </c>
      <c r="D58" s="446"/>
      <c r="E58" s="447"/>
      <c r="F58" s="387" t="s">
        <v>52</v>
      </c>
      <c r="G58" s="401"/>
      <c r="H58" s="57" t="s">
        <v>228</v>
      </c>
      <c r="I58" s="55"/>
      <c r="J58" s="401"/>
      <c r="K58" s="57" t="s">
        <v>228</v>
      </c>
      <c r="L58" s="55"/>
      <c r="M58" s="391">
        <f>IF(N58="","",VLOOKUP(N58,基準選択肢C,2,FALSE))</f>
      </c>
      <c r="N58" s="391">
        <f>IF(AND($M$7="研究分担医師",G58="はい",I58="はい"),"基準1と7",IF(AND($M$7="研究分担医師",J58="はい",L58="はい"),"基準1と7",IF(AND(G58="はい",I58="はい"),"基準1",IF(AND(J58="はい",L58="はい"),"基準1",IF(AND(G58="はい",I58="いいえ"),"基準1",IF(AND(J58="はい",L58="いいえ"),"基準1",""))))))</f>
      </c>
    </row>
    <row r="59" spans="1:14" ht="79.5" customHeight="1">
      <c r="A59" s="50"/>
      <c r="B59" s="50"/>
      <c r="C59" s="448"/>
      <c r="D59" s="449"/>
      <c r="E59" s="450"/>
      <c r="F59" s="454"/>
      <c r="G59" s="412"/>
      <c r="H59" s="57" t="s">
        <v>81</v>
      </c>
      <c r="I59" s="55"/>
      <c r="J59" s="412"/>
      <c r="K59" s="57" t="s">
        <v>81</v>
      </c>
      <c r="L59" s="55"/>
      <c r="M59" s="313"/>
      <c r="N59" s="464"/>
    </row>
    <row r="60" spans="1:14" ht="62.25" customHeight="1">
      <c r="A60" s="50"/>
      <c r="B60" s="50"/>
      <c r="C60" s="448"/>
      <c r="D60" s="449"/>
      <c r="E60" s="450"/>
      <c r="F60" s="387" t="s">
        <v>51</v>
      </c>
      <c r="G60" s="401"/>
      <c r="H60" s="57" t="s">
        <v>228</v>
      </c>
      <c r="I60" s="55"/>
      <c r="J60" s="401"/>
      <c r="K60" s="57" t="s">
        <v>228</v>
      </c>
      <c r="L60" s="55"/>
      <c r="M60" s="391">
        <f>IF(N60="","",VLOOKUP(N60,基準選択肢C,2,FALSE))</f>
      </c>
      <c r="N60" s="391">
        <f>IF(G60="はい","基準1",IF(J60="はい","基準1",""))</f>
      </c>
    </row>
    <row r="61" spans="1:14" ht="79.5" customHeight="1">
      <c r="A61" s="50"/>
      <c r="B61" s="50"/>
      <c r="C61" s="451"/>
      <c r="D61" s="452"/>
      <c r="E61" s="453"/>
      <c r="F61" s="454"/>
      <c r="G61" s="412"/>
      <c r="H61" s="57" t="s">
        <v>81</v>
      </c>
      <c r="I61" s="55"/>
      <c r="J61" s="412"/>
      <c r="K61" s="57" t="s">
        <v>81</v>
      </c>
      <c r="L61" s="55"/>
      <c r="M61" s="313"/>
      <c r="N61" s="464"/>
    </row>
    <row r="62" spans="1:14" ht="60" customHeight="1">
      <c r="A62" s="50"/>
      <c r="B62" s="50"/>
      <c r="C62" s="455" t="s">
        <v>173</v>
      </c>
      <c r="D62" s="456"/>
      <c r="E62" s="457"/>
      <c r="F62" s="387" t="s">
        <v>52</v>
      </c>
      <c r="G62" s="414"/>
      <c r="H62" s="99" t="s">
        <v>229</v>
      </c>
      <c r="I62" s="55"/>
      <c r="J62" s="414"/>
      <c r="K62" s="99" t="s">
        <v>229</v>
      </c>
      <c r="L62" s="55"/>
      <c r="M62" s="391">
        <f>IF(N62="","",VLOOKUP(N62,基準選択肢C,2))</f>
      </c>
      <c r="N62" s="391">
        <f>IF(AND($M$7="研究分担医師",G62="はい",I62="はい"),"基準1と7",IF(AND($M$7="研究分担医師",J62="はい",L62="はい"),"基準1と7",IF(AND(G62="はい",I62="はい"),"基準1",IF(AND(J62="はい",L62="はい"),"基準1",IF(AND(G62="はい",I62="いいえ"),"基準1",IF(AND(J62="はい",L62="いいえ"),"基準1",""))))))</f>
      </c>
    </row>
    <row r="63" spans="1:14" ht="79.5" customHeight="1">
      <c r="A63" s="50"/>
      <c r="B63" s="50"/>
      <c r="C63" s="458"/>
      <c r="D63" s="459"/>
      <c r="E63" s="460"/>
      <c r="F63" s="463"/>
      <c r="G63" s="415"/>
      <c r="H63" s="99" t="s">
        <v>82</v>
      </c>
      <c r="I63" s="55"/>
      <c r="J63" s="415"/>
      <c r="K63" s="99" t="s">
        <v>82</v>
      </c>
      <c r="L63" s="55"/>
      <c r="M63" s="313"/>
      <c r="N63" s="464"/>
    </row>
    <row r="64" spans="1:14" ht="60" customHeight="1">
      <c r="A64" s="50"/>
      <c r="B64" s="50"/>
      <c r="C64" s="458"/>
      <c r="D64" s="459"/>
      <c r="E64" s="460"/>
      <c r="F64" s="387" t="s">
        <v>51</v>
      </c>
      <c r="G64" s="401"/>
      <c r="H64" s="57" t="s">
        <v>229</v>
      </c>
      <c r="I64" s="55"/>
      <c r="J64" s="401"/>
      <c r="K64" s="57" t="s">
        <v>229</v>
      </c>
      <c r="L64" s="55"/>
      <c r="M64" s="391">
        <f>IF(N64="","",VLOOKUP(N64,基準選択肢C,2))</f>
      </c>
      <c r="N64" s="391">
        <f>IF(G64="はい","基準1",IF(J64="はい","基準1",""))</f>
      </c>
    </row>
    <row r="65" spans="1:14" ht="79.5" customHeight="1">
      <c r="A65" s="50"/>
      <c r="B65" s="50"/>
      <c r="C65" s="461"/>
      <c r="D65" s="462"/>
      <c r="E65" s="462"/>
      <c r="F65" s="463"/>
      <c r="G65" s="415"/>
      <c r="H65" s="57" t="s">
        <v>82</v>
      </c>
      <c r="I65" s="55"/>
      <c r="J65" s="415"/>
      <c r="K65" s="57" t="s">
        <v>82</v>
      </c>
      <c r="L65" s="55"/>
      <c r="M65" s="313"/>
      <c r="N65" s="464"/>
    </row>
    <row r="66" spans="1:14" ht="19.5" customHeight="1">
      <c r="A66" s="50"/>
      <c r="B66" s="50"/>
      <c r="G66" s="48"/>
      <c r="H66" s="48"/>
      <c r="N66" s="252"/>
    </row>
    <row r="67" spans="1:14" ht="31.5" customHeight="1">
      <c r="A67" s="50"/>
      <c r="B67" s="50"/>
      <c r="C67" s="60"/>
      <c r="D67" s="63"/>
      <c r="E67" s="62" t="s">
        <v>168</v>
      </c>
      <c r="F67" s="61" t="s">
        <v>84</v>
      </c>
      <c r="G67" s="363">
        <f>IF(G14="","",G14)</f>
      </c>
      <c r="H67" s="364"/>
      <c r="I67" s="364"/>
      <c r="J67" s="364"/>
      <c r="K67" s="364"/>
      <c r="L67" s="364"/>
      <c r="M67" s="365"/>
      <c r="N67" s="247"/>
    </row>
    <row r="68" spans="1:14" ht="19.5" customHeight="1">
      <c r="A68" s="50"/>
      <c r="B68" s="50"/>
      <c r="C68" s="60"/>
      <c r="D68" s="60"/>
      <c r="E68" s="59"/>
      <c r="F68" s="59"/>
      <c r="G68" s="59"/>
      <c r="H68" s="59"/>
      <c r="I68" s="59"/>
      <c r="J68" s="59"/>
      <c r="K68" s="59"/>
      <c r="L68" s="59"/>
      <c r="M68" s="59"/>
      <c r="N68" s="247"/>
    </row>
    <row r="69" spans="1:14" ht="21" customHeight="1">
      <c r="A69" s="50"/>
      <c r="B69" s="50"/>
      <c r="C69" s="426" t="s">
        <v>62</v>
      </c>
      <c r="D69" s="427"/>
      <c r="E69" s="427"/>
      <c r="F69" s="428"/>
      <c r="G69" s="375" t="s">
        <v>61</v>
      </c>
      <c r="H69" s="376"/>
      <c r="I69" s="377"/>
      <c r="J69" s="375" t="s">
        <v>79</v>
      </c>
      <c r="K69" s="376"/>
      <c r="L69" s="377"/>
      <c r="M69" s="375"/>
      <c r="N69" s="378"/>
    </row>
    <row r="70" spans="1:14" ht="21" customHeight="1">
      <c r="A70" s="50"/>
      <c r="B70" s="50"/>
      <c r="C70" s="429"/>
      <c r="D70" s="430"/>
      <c r="E70" s="430"/>
      <c r="F70" s="431"/>
      <c r="G70" s="366" t="s">
        <v>23</v>
      </c>
      <c r="H70" s="375" t="s">
        <v>60</v>
      </c>
      <c r="I70" s="377"/>
      <c r="J70" s="366" t="s">
        <v>23</v>
      </c>
      <c r="K70" s="375" t="s">
        <v>60</v>
      </c>
      <c r="L70" s="377"/>
      <c r="M70" s="375" t="s">
        <v>60</v>
      </c>
      <c r="N70" s="378"/>
    </row>
    <row r="71" spans="1:14" ht="52.5" customHeight="1">
      <c r="A71" s="50"/>
      <c r="B71" s="50"/>
      <c r="C71" s="432"/>
      <c r="D71" s="433"/>
      <c r="E71" s="433"/>
      <c r="F71" s="434"/>
      <c r="G71" s="379"/>
      <c r="H71" s="375" t="s">
        <v>59</v>
      </c>
      <c r="I71" s="377"/>
      <c r="J71" s="379"/>
      <c r="K71" s="375" t="s">
        <v>59</v>
      </c>
      <c r="L71" s="377"/>
      <c r="M71" s="375" t="s">
        <v>58</v>
      </c>
      <c r="N71" s="378"/>
    </row>
    <row r="72" spans="1:14" ht="54" customHeight="1">
      <c r="A72" s="50"/>
      <c r="B72" s="50"/>
      <c r="C72" s="380" t="s">
        <v>164</v>
      </c>
      <c r="D72" s="341"/>
      <c r="E72" s="302"/>
      <c r="F72" s="56" t="s">
        <v>52</v>
      </c>
      <c r="G72" s="248"/>
      <c r="H72" s="57" t="s">
        <v>54</v>
      </c>
      <c r="I72" s="58"/>
      <c r="J72" s="248"/>
      <c r="K72" s="57" t="s">
        <v>54</v>
      </c>
      <c r="L72" s="58"/>
      <c r="M72" s="54">
        <f>IF(N72="","",VLOOKUP(N72,基準選択肢C,2,FALSE))</f>
      </c>
      <c r="N72" s="54">
        <f>IF(G72="はい","基準1",IF(J72="はい","基準1",""))</f>
      </c>
    </row>
    <row r="73" spans="1:14" ht="54" customHeight="1">
      <c r="A73" s="50"/>
      <c r="B73" s="50"/>
      <c r="C73" s="383" t="s">
        <v>159</v>
      </c>
      <c r="D73" s="436"/>
      <c r="E73" s="436"/>
      <c r="F73" s="387" t="s">
        <v>52</v>
      </c>
      <c r="G73" s="389"/>
      <c r="H73" s="249" t="s">
        <v>57</v>
      </c>
      <c r="I73" s="97"/>
      <c r="J73" s="389"/>
      <c r="K73" s="249" t="s">
        <v>57</v>
      </c>
      <c r="L73" s="97"/>
      <c r="M73" s="391">
        <f>IF(N73="","",VLOOKUP(N73,基準選択肢C,2,FALSE))</f>
      </c>
      <c r="N73" s="391">
        <f>IF(AND($M$7="研究分担医師",$G73="はい",$I74="有"),"基準1と7",IF(AND($M$7="研究分担医師",$J73="はい",$L74="有"),"基準1と7",IF($G73="はい","基準1",IF($J73="はい","基準1",""))))</f>
      </c>
    </row>
    <row r="74" spans="1:14" ht="48.75" customHeight="1">
      <c r="A74" s="50"/>
      <c r="B74" s="50"/>
      <c r="C74" s="437"/>
      <c r="D74" s="438"/>
      <c r="E74" s="438"/>
      <c r="F74" s="388"/>
      <c r="G74" s="390"/>
      <c r="H74" s="57" t="s">
        <v>56</v>
      </c>
      <c r="I74" s="55"/>
      <c r="J74" s="390"/>
      <c r="K74" s="57" t="s">
        <v>56</v>
      </c>
      <c r="L74" s="55"/>
      <c r="M74" s="313"/>
      <c r="N74" s="313"/>
    </row>
    <row r="75" spans="1:14" ht="60" customHeight="1">
      <c r="A75" s="50"/>
      <c r="B75" s="50"/>
      <c r="C75" s="392" t="s">
        <v>171</v>
      </c>
      <c r="D75" s="393"/>
      <c r="E75" s="394"/>
      <c r="F75" s="387" t="s">
        <v>52</v>
      </c>
      <c r="G75" s="401"/>
      <c r="H75" s="54" t="s">
        <v>55</v>
      </c>
      <c r="I75" s="55"/>
      <c r="J75" s="401"/>
      <c r="K75" s="54" t="s">
        <v>55</v>
      </c>
      <c r="L75" s="55"/>
      <c r="M75" s="391">
        <f>IF(N75="","",VLOOKUP(N75,基準選択肢C,2,FALSE))</f>
      </c>
      <c r="N75" s="391">
        <f>IF(AND($M$7="研究分担医師",$G75="はい",$I76&gt;=2500000),"基準1と7",IF(AND($M$7="研究分担医師",$J75="はい",$L76&gt;=2500000),"基準1と7",IF($G75="はい","基準1",IF($J75="はい","基準1",""))))</f>
      </c>
    </row>
    <row r="76" spans="1:14" ht="54" customHeight="1">
      <c r="A76" s="50"/>
      <c r="B76" s="50"/>
      <c r="C76" s="395"/>
      <c r="D76" s="396"/>
      <c r="E76" s="397"/>
      <c r="F76" s="388"/>
      <c r="G76" s="390"/>
      <c r="H76" s="57" t="s">
        <v>54</v>
      </c>
      <c r="I76" s="58"/>
      <c r="J76" s="390"/>
      <c r="K76" s="57" t="s">
        <v>54</v>
      </c>
      <c r="L76" s="58"/>
      <c r="M76" s="313"/>
      <c r="N76" s="313"/>
    </row>
    <row r="77" spans="1:14" ht="60" customHeight="1">
      <c r="A77" s="50"/>
      <c r="B77" s="50"/>
      <c r="C77" s="395"/>
      <c r="D77" s="396"/>
      <c r="E77" s="397"/>
      <c r="F77" s="387" t="s">
        <v>51</v>
      </c>
      <c r="G77" s="401"/>
      <c r="H77" s="54" t="s">
        <v>55</v>
      </c>
      <c r="I77" s="55"/>
      <c r="J77" s="401"/>
      <c r="K77" s="54" t="s">
        <v>55</v>
      </c>
      <c r="L77" s="55"/>
      <c r="M77" s="391">
        <f>IF(N77="","",VLOOKUP(N77,基準選択肢C,2,FALSE))</f>
      </c>
      <c r="N77" s="391">
        <f>IF(G77="はい","基準1",IF(J77="はい","基準1",""))</f>
      </c>
    </row>
    <row r="78" spans="1:14" ht="54" customHeight="1">
      <c r="A78" s="50"/>
      <c r="B78" s="50"/>
      <c r="C78" s="398"/>
      <c r="D78" s="399"/>
      <c r="E78" s="400"/>
      <c r="F78" s="388"/>
      <c r="G78" s="390"/>
      <c r="H78" s="57" t="s">
        <v>54</v>
      </c>
      <c r="I78" s="58"/>
      <c r="J78" s="390"/>
      <c r="K78" s="57" t="s">
        <v>54</v>
      </c>
      <c r="L78" s="58"/>
      <c r="M78" s="313"/>
      <c r="N78" s="313">
        <f>IF(G78="はい","基準1",IF(J78="はい","基準1",""))</f>
      </c>
    </row>
    <row r="79" spans="1:14" ht="73.5" customHeight="1">
      <c r="A79" s="50"/>
      <c r="B79" s="50"/>
      <c r="C79" s="439" t="s">
        <v>188</v>
      </c>
      <c r="D79" s="440"/>
      <c r="E79" s="441"/>
      <c r="F79" s="56" t="s">
        <v>52</v>
      </c>
      <c r="G79" s="250"/>
      <c r="H79" s="57" t="s">
        <v>53</v>
      </c>
      <c r="I79" s="55"/>
      <c r="J79" s="250"/>
      <c r="K79" s="57" t="s">
        <v>53</v>
      </c>
      <c r="L79" s="55"/>
      <c r="M79" s="54">
        <f>IF(N79="","",VLOOKUP(N79,基準選択肢C,2,FALSE))</f>
      </c>
      <c r="N79" s="54">
        <f>IF(AND($M$7="研究分担医師",G79="はい"),"基準1と7",IF(AND($M$7="研究分担医師",J79="はい"),"基準1と7",IF(OR(G79="はい",J79="はい"),"基準1","")))</f>
      </c>
    </row>
    <row r="80" spans="1:14" ht="79.5" customHeight="1">
      <c r="A80" s="50"/>
      <c r="B80" s="50"/>
      <c r="C80" s="442"/>
      <c r="D80" s="443"/>
      <c r="E80" s="444"/>
      <c r="F80" s="56" t="s">
        <v>51</v>
      </c>
      <c r="G80" s="250"/>
      <c r="H80" s="57" t="s">
        <v>53</v>
      </c>
      <c r="I80" s="55"/>
      <c r="J80" s="250"/>
      <c r="K80" s="57" t="s">
        <v>53</v>
      </c>
      <c r="L80" s="55"/>
      <c r="M80" s="54">
        <f>IF(N80="","",VLOOKUP(N80,基準選択肢C,2,FALSE))</f>
      </c>
      <c r="N80" s="54">
        <f>IF(G80="はい","基準1",IF(J80="はい","基準1",""))</f>
      </c>
    </row>
    <row r="81" spans="1:14" ht="62.25" customHeight="1">
      <c r="A81" s="50"/>
      <c r="B81" s="50"/>
      <c r="C81" s="445" t="s">
        <v>172</v>
      </c>
      <c r="D81" s="446"/>
      <c r="E81" s="447"/>
      <c r="F81" s="387" t="s">
        <v>52</v>
      </c>
      <c r="G81" s="401"/>
      <c r="H81" s="57" t="s">
        <v>228</v>
      </c>
      <c r="I81" s="55"/>
      <c r="J81" s="401"/>
      <c r="K81" s="57" t="s">
        <v>228</v>
      </c>
      <c r="L81" s="55"/>
      <c r="M81" s="391">
        <f>IF(N81="","",VLOOKUP(N81,基準選択肢C,2,FALSE))</f>
      </c>
      <c r="N81" s="391">
        <f>IF(AND($M$7="研究分担医師",G81="はい",I81="はい"),"基準1と7",IF(AND($M$7="研究分担医師",J81="はい",L81="はい"),"基準1と7",IF(AND(G81="はい",I81="はい"),"基準1",IF(AND(J81="はい",L81="はい"),"基準1",IF(AND(G81="はい",I81="いいえ"),"基準1",IF(AND(J81="はい",L81="いいえ"),"基準1",""))))))</f>
      </c>
    </row>
    <row r="82" spans="1:14" ht="79.5" customHeight="1">
      <c r="A82" s="50"/>
      <c r="B82" s="50"/>
      <c r="C82" s="448"/>
      <c r="D82" s="449"/>
      <c r="E82" s="450"/>
      <c r="F82" s="454"/>
      <c r="G82" s="412"/>
      <c r="H82" s="57" t="s">
        <v>81</v>
      </c>
      <c r="I82" s="55"/>
      <c r="J82" s="412"/>
      <c r="K82" s="57" t="s">
        <v>81</v>
      </c>
      <c r="L82" s="55"/>
      <c r="M82" s="313"/>
      <c r="N82" s="313"/>
    </row>
    <row r="83" spans="1:14" ht="62.25" customHeight="1">
      <c r="A83" s="50"/>
      <c r="B83" s="50"/>
      <c r="C83" s="448"/>
      <c r="D83" s="449"/>
      <c r="E83" s="450"/>
      <c r="F83" s="387" t="s">
        <v>51</v>
      </c>
      <c r="G83" s="401"/>
      <c r="H83" s="57" t="s">
        <v>228</v>
      </c>
      <c r="I83" s="55"/>
      <c r="J83" s="401"/>
      <c r="K83" s="57" t="s">
        <v>228</v>
      </c>
      <c r="L83" s="55"/>
      <c r="M83" s="391">
        <f>IF(N83="","",VLOOKUP(N83,基準選択肢C,2,FALSE))</f>
      </c>
      <c r="N83" s="391">
        <f>IF(G83="はい","基準1",IF(J83="はい","基準1",""))</f>
      </c>
    </row>
    <row r="84" spans="1:14" ht="79.5" customHeight="1">
      <c r="A84" s="50"/>
      <c r="B84" s="50"/>
      <c r="C84" s="451"/>
      <c r="D84" s="452"/>
      <c r="E84" s="453"/>
      <c r="F84" s="454"/>
      <c r="G84" s="412"/>
      <c r="H84" s="57" t="s">
        <v>81</v>
      </c>
      <c r="I84" s="55"/>
      <c r="J84" s="412"/>
      <c r="K84" s="57" t="s">
        <v>81</v>
      </c>
      <c r="L84" s="55"/>
      <c r="M84" s="313"/>
      <c r="N84" s="313"/>
    </row>
    <row r="85" spans="1:14" ht="60" customHeight="1">
      <c r="A85" s="50"/>
      <c r="B85" s="50"/>
      <c r="C85" s="455" t="s">
        <v>173</v>
      </c>
      <c r="D85" s="456"/>
      <c r="E85" s="457"/>
      <c r="F85" s="387" t="s">
        <v>52</v>
      </c>
      <c r="G85" s="414"/>
      <c r="H85" s="99" t="s">
        <v>229</v>
      </c>
      <c r="I85" s="55"/>
      <c r="J85" s="414"/>
      <c r="K85" s="99" t="s">
        <v>229</v>
      </c>
      <c r="L85" s="55"/>
      <c r="M85" s="391">
        <f>IF(N85="","",VLOOKUP(N85,基準選択肢C,2))</f>
      </c>
      <c r="N85" s="391">
        <f>IF(AND($M$7="研究分担医師",G85="はい",I85="はい"),"基準1と7",IF(AND($M$7="研究分担医師",J85="はい",L85="はい"),"基準1と7",IF(AND(G85="はい",I85="はい"),"基準1",IF(AND(J85="はい",L85="はい"),"基準1",IF(AND(G85="はい",I85="いいえ"),"基準1",IF(AND(J85="はい",L85="いいえ"),"基準1",""))))))</f>
      </c>
    </row>
    <row r="86" spans="1:14" ht="79.5" customHeight="1">
      <c r="A86" s="50"/>
      <c r="B86" s="50"/>
      <c r="C86" s="458"/>
      <c r="D86" s="459"/>
      <c r="E86" s="460"/>
      <c r="F86" s="463"/>
      <c r="G86" s="415"/>
      <c r="H86" s="99" t="s">
        <v>82</v>
      </c>
      <c r="I86" s="55"/>
      <c r="J86" s="415"/>
      <c r="K86" s="99" t="s">
        <v>82</v>
      </c>
      <c r="L86" s="55"/>
      <c r="M86" s="313"/>
      <c r="N86" s="313"/>
    </row>
    <row r="87" spans="1:14" ht="60" customHeight="1">
      <c r="A87" s="50"/>
      <c r="B87" s="50"/>
      <c r="C87" s="458"/>
      <c r="D87" s="459"/>
      <c r="E87" s="460"/>
      <c r="F87" s="387" t="s">
        <v>51</v>
      </c>
      <c r="G87" s="401"/>
      <c r="H87" s="57" t="s">
        <v>229</v>
      </c>
      <c r="I87" s="55"/>
      <c r="J87" s="401"/>
      <c r="K87" s="57" t="s">
        <v>229</v>
      </c>
      <c r="L87" s="55"/>
      <c r="M87" s="391">
        <f>IF(N87="","",VLOOKUP(N87,基準選択肢C,2))</f>
      </c>
      <c r="N87" s="391">
        <f>IF(G87="はい","基準1",IF(J87="はい","基準1",""))</f>
      </c>
    </row>
    <row r="88" spans="1:14" ht="79.5" customHeight="1">
      <c r="A88" s="50"/>
      <c r="B88" s="50"/>
      <c r="C88" s="461"/>
      <c r="D88" s="462"/>
      <c r="E88" s="462"/>
      <c r="F88" s="463"/>
      <c r="G88" s="415"/>
      <c r="H88" s="57" t="s">
        <v>82</v>
      </c>
      <c r="I88" s="55"/>
      <c r="J88" s="415"/>
      <c r="K88" s="57" t="s">
        <v>82</v>
      </c>
      <c r="L88" s="55"/>
      <c r="M88" s="313"/>
      <c r="N88" s="313"/>
    </row>
    <row r="89" spans="7:14" ht="20.25" customHeight="1">
      <c r="G89" s="48"/>
      <c r="H89" s="48"/>
      <c r="N89" s="252"/>
    </row>
    <row r="90" spans="1:14" ht="31.5" customHeight="1">
      <c r="A90" s="50"/>
      <c r="B90" s="50"/>
      <c r="C90" s="60"/>
      <c r="D90" s="63"/>
      <c r="E90" s="62" t="s">
        <v>168</v>
      </c>
      <c r="F90" s="61" t="s">
        <v>85</v>
      </c>
      <c r="G90" s="363">
        <f>IF(G15="","",G15)</f>
      </c>
      <c r="H90" s="364"/>
      <c r="I90" s="364"/>
      <c r="J90" s="364"/>
      <c r="K90" s="364"/>
      <c r="L90" s="364"/>
      <c r="M90" s="365"/>
      <c r="N90" s="247"/>
    </row>
    <row r="91" spans="1:14" ht="19.5" customHeight="1">
      <c r="A91" s="50"/>
      <c r="B91" s="50"/>
      <c r="C91" s="60"/>
      <c r="D91" s="60"/>
      <c r="E91" s="59"/>
      <c r="F91" s="59"/>
      <c r="G91" s="59"/>
      <c r="H91" s="59"/>
      <c r="I91" s="59"/>
      <c r="J91" s="59"/>
      <c r="K91" s="59"/>
      <c r="L91" s="59"/>
      <c r="M91" s="59"/>
      <c r="N91" s="247"/>
    </row>
    <row r="92" spans="1:14" ht="21" customHeight="1">
      <c r="A92" s="50"/>
      <c r="B92" s="50"/>
      <c r="C92" s="426" t="s">
        <v>62</v>
      </c>
      <c r="D92" s="427"/>
      <c r="E92" s="427"/>
      <c r="F92" s="428"/>
      <c r="G92" s="375" t="s">
        <v>61</v>
      </c>
      <c r="H92" s="376"/>
      <c r="I92" s="377"/>
      <c r="J92" s="375" t="s">
        <v>79</v>
      </c>
      <c r="K92" s="376"/>
      <c r="L92" s="377"/>
      <c r="M92" s="375"/>
      <c r="N92" s="378"/>
    </row>
    <row r="93" spans="1:14" ht="21" customHeight="1">
      <c r="A93" s="50"/>
      <c r="B93" s="50"/>
      <c r="C93" s="429"/>
      <c r="D93" s="430"/>
      <c r="E93" s="430"/>
      <c r="F93" s="431"/>
      <c r="G93" s="366" t="s">
        <v>23</v>
      </c>
      <c r="H93" s="375" t="s">
        <v>60</v>
      </c>
      <c r="I93" s="377"/>
      <c r="J93" s="366" t="s">
        <v>23</v>
      </c>
      <c r="K93" s="375" t="s">
        <v>60</v>
      </c>
      <c r="L93" s="377"/>
      <c r="M93" s="375" t="s">
        <v>60</v>
      </c>
      <c r="N93" s="378"/>
    </row>
    <row r="94" spans="1:14" ht="52.5" customHeight="1">
      <c r="A94" s="50"/>
      <c r="B94" s="50"/>
      <c r="C94" s="432"/>
      <c r="D94" s="433"/>
      <c r="E94" s="433"/>
      <c r="F94" s="434"/>
      <c r="G94" s="379"/>
      <c r="H94" s="375" t="s">
        <v>59</v>
      </c>
      <c r="I94" s="377"/>
      <c r="J94" s="379"/>
      <c r="K94" s="375" t="s">
        <v>59</v>
      </c>
      <c r="L94" s="377"/>
      <c r="M94" s="375" t="s">
        <v>58</v>
      </c>
      <c r="N94" s="378"/>
    </row>
    <row r="95" spans="1:14" ht="54" customHeight="1">
      <c r="A95" s="50"/>
      <c r="B95" s="50"/>
      <c r="C95" s="380" t="s">
        <v>164</v>
      </c>
      <c r="D95" s="341"/>
      <c r="E95" s="302"/>
      <c r="F95" s="56" t="s">
        <v>52</v>
      </c>
      <c r="G95" s="248"/>
      <c r="H95" s="57" t="s">
        <v>54</v>
      </c>
      <c r="I95" s="58"/>
      <c r="J95" s="248"/>
      <c r="K95" s="57" t="s">
        <v>54</v>
      </c>
      <c r="L95" s="58"/>
      <c r="M95" s="54">
        <f>IF(N95="","",VLOOKUP(N95,基準選択肢C,2,FALSE))</f>
      </c>
      <c r="N95" s="54">
        <f>IF(G95="はい","基準1",IF(J95="はい","基準1",""))</f>
      </c>
    </row>
    <row r="96" spans="1:14" ht="54" customHeight="1">
      <c r="A96" s="50"/>
      <c r="B96" s="50"/>
      <c r="C96" s="383" t="s">
        <v>159</v>
      </c>
      <c r="D96" s="436"/>
      <c r="E96" s="436"/>
      <c r="F96" s="387" t="s">
        <v>52</v>
      </c>
      <c r="G96" s="389"/>
      <c r="H96" s="249" t="s">
        <v>57</v>
      </c>
      <c r="I96" s="97"/>
      <c r="J96" s="389"/>
      <c r="K96" s="249" t="s">
        <v>57</v>
      </c>
      <c r="L96" s="97"/>
      <c r="M96" s="391">
        <f>IF(N96="","",VLOOKUP(N96,基準選択肢C,2,FALSE))</f>
      </c>
      <c r="N96" s="391">
        <f>IF(AND($M$7="研究分担医師",$G96="はい",$I97="有"),"基準1と7",IF(AND($M$7="研究分担医師",$J96="はい",$L97="有"),"基準1と7",IF($G96="はい","基準1",IF($J96="はい","基準1",""))))</f>
      </c>
    </row>
    <row r="97" spans="1:14" ht="48.75" customHeight="1">
      <c r="A97" s="50"/>
      <c r="B97" s="50"/>
      <c r="C97" s="437"/>
      <c r="D97" s="438"/>
      <c r="E97" s="438"/>
      <c r="F97" s="388"/>
      <c r="G97" s="390"/>
      <c r="H97" s="57" t="s">
        <v>56</v>
      </c>
      <c r="I97" s="55"/>
      <c r="J97" s="390"/>
      <c r="K97" s="57" t="s">
        <v>56</v>
      </c>
      <c r="L97" s="55"/>
      <c r="M97" s="313"/>
      <c r="N97" s="313"/>
    </row>
    <row r="98" spans="1:14" ht="60" customHeight="1">
      <c r="A98" s="50"/>
      <c r="B98" s="50"/>
      <c r="C98" s="392" t="s">
        <v>171</v>
      </c>
      <c r="D98" s="393"/>
      <c r="E98" s="394"/>
      <c r="F98" s="387" t="s">
        <v>52</v>
      </c>
      <c r="G98" s="401"/>
      <c r="H98" s="54" t="s">
        <v>55</v>
      </c>
      <c r="I98" s="55"/>
      <c r="J98" s="401"/>
      <c r="K98" s="54" t="s">
        <v>55</v>
      </c>
      <c r="L98" s="55"/>
      <c r="M98" s="391">
        <f>IF(N98="","",VLOOKUP(N98,基準選択肢C,2,FALSE))</f>
      </c>
      <c r="N98" s="391">
        <f>IF(AND($M$7="研究分担医師",$G98="はい",$I99&gt;=2500000),"基準1と7",IF(AND($M$7="研究分担医師",$J98="はい",$L99&gt;=2500000),"基準1と7",IF($G98="はい","基準1",IF($J98="はい","基準1",""))))</f>
      </c>
    </row>
    <row r="99" spans="1:14" ht="54" customHeight="1">
      <c r="A99" s="50"/>
      <c r="B99" s="50"/>
      <c r="C99" s="395"/>
      <c r="D99" s="396"/>
      <c r="E99" s="397"/>
      <c r="F99" s="388"/>
      <c r="G99" s="390"/>
      <c r="H99" s="57" t="s">
        <v>54</v>
      </c>
      <c r="I99" s="58"/>
      <c r="J99" s="390"/>
      <c r="K99" s="57" t="s">
        <v>54</v>
      </c>
      <c r="L99" s="58"/>
      <c r="M99" s="313"/>
      <c r="N99" s="313"/>
    </row>
    <row r="100" spans="1:14" ht="60" customHeight="1">
      <c r="A100" s="50"/>
      <c r="B100" s="50"/>
      <c r="C100" s="395"/>
      <c r="D100" s="396"/>
      <c r="E100" s="397"/>
      <c r="F100" s="387" t="s">
        <v>51</v>
      </c>
      <c r="G100" s="401"/>
      <c r="H100" s="54" t="s">
        <v>55</v>
      </c>
      <c r="I100" s="55"/>
      <c r="J100" s="401"/>
      <c r="K100" s="54" t="s">
        <v>55</v>
      </c>
      <c r="L100" s="55"/>
      <c r="M100" s="391">
        <f>IF(N100="","",VLOOKUP(N100,基準選択肢C,2,FALSE))</f>
      </c>
      <c r="N100" s="391">
        <f>IF(G100="はい","基準1",IF(J100="はい","基準1",""))</f>
      </c>
    </row>
    <row r="101" spans="1:14" ht="54" customHeight="1">
      <c r="A101" s="50"/>
      <c r="B101" s="50"/>
      <c r="C101" s="398"/>
      <c r="D101" s="399"/>
      <c r="E101" s="400"/>
      <c r="F101" s="388"/>
      <c r="G101" s="390"/>
      <c r="H101" s="57" t="s">
        <v>54</v>
      </c>
      <c r="I101" s="58"/>
      <c r="J101" s="390"/>
      <c r="K101" s="57" t="s">
        <v>54</v>
      </c>
      <c r="L101" s="58"/>
      <c r="M101" s="313"/>
      <c r="N101" s="313">
        <f>IF(G101="はい","基準1",IF(J101="はい","基準1",""))</f>
      </c>
    </row>
    <row r="102" spans="1:14" ht="73.5" customHeight="1">
      <c r="A102" s="50"/>
      <c r="B102" s="50"/>
      <c r="C102" s="439" t="s">
        <v>189</v>
      </c>
      <c r="D102" s="440"/>
      <c r="E102" s="441"/>
      <c r="F102" s="56" t="s">
        <v>52</v>
      </c>
      <c r="G102" s="250"/>
      <c r="H102" s="57" t="s">
        <v>53</v>
      </c>
      <c r="I102" s="55"/>
      <c r="J102" s="250"/>
      <c r="K102" s="57" t="s">
        <v>53</v>
      </c>
      <c r="L102" s="55"/>
      <c r="M102" s="54">
        <f>IF(N102="","",VLOOKUP(N102,基準選択肢C,2,FALSE))</f>
      </c>
      <c r="N102" s="54">
        <f>IF(AND($M$7="研究分担医師",G102="はい"),"基準1と7",IF(AND($M$7="研究分担医師",J102="はい"),"基準1と7",IF(OR(G102="はい",J102="はい"),"基準1","")))</f>
      </c>
    </row>
    <row r="103" spans="1:14" ht="79.5" customHeight="1">
      <c r="A103" s="50"/>
      <c r="B103" s="50"/>
      <c r="C103" s="442"/>
      <c r="D103" s="443"/>
      <c r="E103" s="444"/>
      <c r="F103" s="56" t="s">
        <v>51</v>
      </c>
      <c r="G103" s="250"/>
      <c r="H103" s="57" t="s">
        <v>53</v>
      </c>
      <c r="I103" s="55"/>
      <c r="J103" s="250"/>
      <c r="K103" s="57" t="s">
        <v>53</v>
      </c>
      <c r="L103" s="55"/>
      <c r="M103" s="54">
        <f>IF(N103="","",VLOOKUP(N103,基準選択肢C,2,FALSE))</f>
      </c>
      <c r="N103" s="54">
        <f>IF(G103="はい","基準1",IF(J103="はい","基準1",""))</f>
      </c>
    </row>
    <row r="104" spans="1:14" ht="62.25" customHeight="1">
      <c r="A104" s="50"/>
      <c r="B104" s="50"/>
      <c r="C104" s="445" t="s">
        <v>172</v>
      </c>
      <c r="D104" s="446"/>
      <c r="E104" s="447"/>
      <c r="F104" s="387" t="s">
        <v>52</v>
      </c>
      <c r="G104" s="401"/>
      <c r="H104" s="57" t="s">
        <v>228</v>
      </c>
      <c r="I104" s="55"/>
      <c r="J104" s="401"/>
      <c r="K104" s="57" t="s">
        <v>228</v>
      </c>
      <c r="L104" s="55"/>
      <c r="M104" s="391">
        <f>IF(N104="","",VLOOKUP(N104,基準選択肢C,2,FALSE))</f>
      </c>
      <c r="N104" s="391">
        <f>IF(AND($M$7="研究分担医師",G104="はい",I104="はい"),"基準1と7",IF(AND($M$7="研究分担医師",J104="はい",L104="はい"),"基準1と7",IF(AND(G104="はい",I104="はい"),"基準1",IF(AND(J104="はい",L104="はい"),"基準1",IF(AND(G104="はい",I104="いいえ"),"基準1",IF(AND(J104="はい",L104="いいえ"),"基準1",""))))))</f>
      </c>
    </row>
    <row r="105" spans="1:14" ht="79.5" customHeight="1">
      <c r="A105" s="50"/>
      <c r="B105" s="50"/>
      <c r="C105" s="448"/>
      <c r="D105" s="449"/>
      <c r="E105" s="450"/>
      <c r="F105" s="454"/>
      <c r="G105" s="412"/>
      <c r="H105" s="57" t="s">
        <v>81</v>
      </c>
      <c r="I105" s="55"/>
      <c r="J105" s="412"/>
      <c r="K105" s="57" t="s">
        <v>81</v>
      </c>
      <c r="L105" s="55"/>
      <c r="M105" s="313"/>
      <c r="N105" s="313"/>
    </row>
    <row r="106" spans="1:14" ht="62.25" customHeight="1">
      <c r="A106" s="50"/>
      <c r="B106" s="50"/>
      <c r="C106" s="448"/>
      <c r="D106" s="449"/>
      <c r="E106" s="450"/>
      <c r="F106" s="387" t="s">
        <v>51</v>
      </c>
      <c r="G106" s="401"/>
      <c r="H106" s="57" t="s">
        <v>228</v>
      </c>
      <c r="I106" s="55"/>
      <c r="J106" s="401"/>
      <c r="K106" s="57" t="s">
        <v>228</v>
      </c>
      <c r="L106" s="55"/>
      <c r="M106" s="391">
        <f>IF(N106="","",VLOOKUP(N106,基準選択肢C,2,FALSE))</f>
      </c>
      <c r="N106" s="391">
        <f>IF(G106="はい","基準1",IF(J106="はい","基準1",""))</f>
      </c>
    </row>
    <row r="107" spans="1:14" ht="79.5" customHeight="1">
      <c r="A107" s="50"/>
      <c r="B107" s="50"/>
      <c r="C107" s="451"/>
      <c r="D107" s="452"/>
      <c r="E107" s="453"/>
      <c r="F107" s="454"/>
      <c r="G107" s="412"/>
      <c r="H107" s="57" t="s">
        <v>81</v>
      </c>
      <c r="I107" s="55"/>
      <c r="J107" s="412"/>
      <c r="K107" s="57" t="s">
        <v>81</v>
      </c>
      <c r="L107" s="55"/>
      <c r="M107" s="313"/>
      <c r="N107" s="313"/>
    </row>
    <row r="108" spans="1:14" ht="60" customHeight="1">
      <c r="A108" s="50"/>
      <c r="B108" s="50"/>
      <c r="C108" s="455" t="s">
        <v>173</v>
      </c>
      <c r="D108" s="456"/>
      <c r="E108" s="457"/>
      <c r="F108" s="387" t="s">
        <v>52</v>
      </c>
      <c r="G108" s="414"/>
      <c r="H108" s="99" t="s">
        <v>229</v>
      </c>
      <c r="I108" s="55"/>
      <c r="J108" s="414"/>
      <c r="K108" s="99" t="s">
        <v>229</v>
      </c>
      <c r="L108" s="55"/>
      <c r="M108" s="391">
        <f>IF(N108="","",VLOOKUP(N108,基準選択肢C,2))</f>
      </c>
      <c r="N108" s="391">
        <f>IF(AND($M$7="研究分担医師",G108="はい",I108="はい"),"基準1と7",IF(AND($M$7="研究分担医師",J108="はい",L108="はい"),"基準1と7",IF(AND(G108="はい",I108="はい"),"基準1",IF(AND(J108="はい",L108="はい"),"基準1",IF(AND(G108="はい",I108="いいえ"),"基準1",IF(AND(J108="はい",L108="いいえ"),"基準1",""))))))</f>
      </c>
    </row>
    <row r="109" spans="1:14" ht="79.5" customHeight="1">
      <c r="A109" s="50"/>
      <c r="B109" s="50"/>
      <c r="C109" s="458"/>
      <c r="D109" s="459"/>
      <c r="E109" s="460"/>
      <c r="F109" s="463"/>
      <c r="G109" s="415"/>
      <c r="H109" s="99" t="s">
        <v>82</v>
      </c>
      <c r="I109" s="55"/>
      <c r="J109" s="415"/>
      <c r="K109" s="99" t="s">
        <v>82</v>
      </c>
      <c r="L109" s="55"/>
      <c r="M109" s="313"/>
      <c r="N109" s="313"/>
    </row>
    <row r="110" spans="1:14" ht="60" customHeight="1">
      <c r="A110" s="50"/>
      <c r="B110" s="50"/>
      <c r="C110" s="458"/>
      <c r="D110" s="459"/>
      <c r="E110" s="460"/>
      <c r="F110" s="387" t="s">
        <v>51</v>
      </c>
      <c r="G110" s="401"/>
      <c r="H110" s="57" t="s">
        <v>229</v>
      </c>
      <c r="I110" s="55"/>
      <c r="J110" s="401"/>
      <c r="K110" s="57" t="s">
        <v>229</v>
      </c>
      <c r="L110" s="55"/>
      <c r="M110" s="391">
        <f>IF(N110="","",VLOOKUP(N110,基準選択肢C,2))</f>
      </c>
      <c r="N110" s="391">
        <f>IF(G110="はい","基準1",IF(J110="はい","基準1",""))</f>
      </c>
    </row>
    <row r="111" spans="1:14" ht="79.5" customHeight="1">
      <c r="A111" s="50"/>
      <c r="B111" s="50"/>
      <c r="C111" s="461"/>
      <c r="D111" s="462"/>
      <c r="E111" s="462"/>
      <c r="F111" s="463"/>
      <c r="G111" s="415"/>
      <c r="H111" s="57" t="s">
        <v>82</v>
      </c>
      <c r="I111" s="55"/>
      <c r="J111" s="415"/>
      <c r="K111" s="57" t="s">
        <v>82</v>
      </c>
      <c r="L111" s="55"/>
      <c r="M111" s="313"/>
      <c r="N111" s="313"/>
    </row>
    <row r="112" spans="1:14" ht="19.5" customHeight="1">
      <c r="A112" s="50"/>
      <c r="B112" s="50"/>
      <c r="G112" s="48"/>
      <c r="H112" s="48"/>
      <c r="N112" s="252"/>
    </row>
    <row r="113" spans="1:14" ht="31.5" customHeight="1">
      <c r="A113" s="50"/>
      <c r="B113" s="50"/>
      <c r="C113" s="60"/>
      <c r="D113" s="63"/>
      <c r="E113" s="62" t="s">
        <v>168</v>
      </c>
      <c r="F113" s="61" t="s">
        <v>86</v>
      </c>
      <c r="G113" s="363">
        <f>IF(G16="","",G16)</f>
      </c>
      <c r="H113" s="364"/>
      <c r="I113" s="364"/>
      <c r="J113" s="364"/>
      <c r="K113" s="364"/>
      <c r="L113" s="364"/>
      <c r="M113" s="365"/>
      <c r="N113" s="247"/>
    </row>
    <row r="114" spans="1:14" ht="19.5" customHeight="1">
      <c r="A114" s="50"/>
      <c r="B114" s="50"/>
      <c r="C114" s="60"/>
      <c r="D114" s="60"/>
      <c r="E114" s="59"/>
      <c r="F114" s="59"/>
      <c r="G114" s="59"/>
      <c r="H114" s="59"/>
      <c r="I114" s="59"/>
      <c r="J114" s="59"/>
      <c r="K114" s="59"/>
      <c r="L114" s="59"/>
      <c r="M114" s="59"/>
      <c r="N114" s="247"/>
    </row>
    <row r="115" spans="1:14" ht="21" customHeight="1">
      <c r="A115" s="50"/>
      <c r="B115" s="50"/>
      <c r="C115" s="426" t="s">
        <v>62</v>
      </c>
      <c r="D115" s="427"/>
      <c r="E115" s="427"/>
      <c r="F115" s="428"/>
      <c r="G115" s="375" t="s">
        <v>61</v>
      </c>
      <c r="H115" s="376"/>
      <c r="I115" s="377"/>
      <c r="J115" s="375" t="s">
        <v>79</v>
      </c>
      <c r="K115" s="376"/>
      <c r="L115" s="377"/>
      <c r="M115" s="375"/>
      <c r="N115" s="378"/>
    </row>
    <row r="116" spans="1:14" ht="21" customHeight="1">
      <c r="A116" s="50"/>
      <c r="B116" s="50"/>
      <c r="C116" s="429"/>
      <c r="D116" s="430"/>
      <c r="E116" s="430"/>
      <c r="F116" s="431"/>
      <c r="G116" s="366" t="s">
        <v>23</v>
      </c>
      <c r="H116" s="375" t="s">
        <v>60</v>
      </c>
      <c r="I116" s="377"/>
      <c r="J116" s="366" t="s">
        <v>23</v>
      </c>
      <c r="K116" s="375" t="s">
        <v>60</v>
      </c>
      <c r="L116" s="377"/>
      <c r="M116" s="375" t="s">
        <v>60</v>
      </c>
      <c r="N116" s="378"/>
    </row>
    <row r="117" spans="1:14" ht="52.5" customHeight="1">
      <c r="A117" s="50"/>
      <c r="B117" s="50"/>
      <c r="C117" s="432"/>
      <c r="D117" s="433"/>
      <c r="E117" s="433"/>
      <c r="F117" s="434"/>
      <c r="G117" s="379"/>
      <c r="H117" s="375" t="s">
        <v>59</v>
      </c>
      <c r="I117" s="377"/>
      <c r="J117" s="379"/>
      <c r="K117" s="375" t="s">
        <v>59</v>
      </c>
      <c r="L117" s="377"/>
      <c r="M117" s="375" t="s">
        <v>58</v>
      </c>
      <c r="N117" s="378"/>
    </row>
    <row r="118" spans="1:14" ht="54" customHeight="1">
      <c r="A118" s="50"/>
      <c r="B118" s="50"/>
      <c r="C118" s="380" t="s">
        <v>164</v>
      </c>
      <c r="D118" s="341"/>
      <c r="E118" s="302"/>
      <c r="F118" s="56" t="s">
        <v>52</v>
      </c>
      <c r="G118" s="248"/>
      <c r="H118" s="57" t="s">
        <v>54</v>
      </c>
      <c r="I118" s="58"/>
      <c r="J118" s="248"/>
      <c r="K118" s="57" t="s">
        <v>54</v>
      </c>
      <c r="L118" s="58"/>
      <c r="M118" s="54">
        <f>IF(N118="","",VLOOKUP(N118,基準選択肢C,2,FALSE))</f>
      </c>
      <c r="N118" s="54">
        <f>IF(G118="はい","基準1",IF(J118="はい","基準1",""))</f>
      </c>
    </row>
    <row r="119" spans="1:14" ht="54" customHeight="1">
      <c r="A119" s="50"/>
      <c r="B119" s="50"/>
      <c r="C119" s="383" t="s">
        <v>159</v>
      </c>
      <c r="D119" s="436"/>
      <c r="E119" s="436"/>
      <c r="F119" s="387" t="s">
        <v>52</v>
      </c>
      <c r="G119" s="389"/>
      <c r="H119" s="249" t="s">
        <v>57</v>
      </c>
      <c r="I119" s="97"/>
      <c r="J119" s="389"/>
      <c r="K119" s="249" t="s">
        <v>57</v>
      </c>
      <c r="L119" s="97"/>
      <c r="M119" s="391">
        <f>IF(N119="","",VLOOKUP(N119,基準選択肢C,2,FALSE))</f>
      </c>
      <c r="N119" s="391">
        <f>IF(AND($M$7="研究分担医師",$G119="はい",$I120="有"),"基準1と7",IF(AND($M$7="研究分担医師",$J119="はい",$L120="有"),"基準1と7",IF($G119="はい","基準1",IF($J119="はい","基準1",""))))</f>
      </c>
    </row>
    <row r="120" spans="1:14" ht="48.75" customHeight="1">
      <c r="A120" s="50"/>
      <c r="B120" s="50"/>
      <c r="C120" s="437"/>
      <c r="D120" s="438"/>
      <c r="E120" s="438"/>
      <c r="F120" s="388"/>
      <c r="G120" s="390"/>
      <c r="H120" s="57" t="s">
        <v>56</v>
      </c>
      <c r="I120" s="55"/>
      <c r="J120" s="390"/>
      <c r="K120" s="57" t="s">
        <v>56</v>
      </c>
      <c r="L120" s="55"/>
      <c r="M120" s="313"/>
      <c r="N120" s="313"/>
    </row>
    <row r="121" spans="1:14" ht="60" customHeight="1">
      <c r="A121" s="50"/>
      <c r="B121" s="50"/>
      <c r="C121" s="392" t="s">
        <v>171</v>
      </c>
      <c r="D121" s="393"/>
      <c r="E121" s="394"/>
      <c r="F121" s="387" t="s">
        <v>52</v>
      </c>
      <c r="G121" s="401"/>
      <c r="H121" s="54" t="s">
        <v>55</v>
      </c>
      <c r="I121" s="55"/>
      <c r="J121" s="401"/>
      <c r="K121" s="54" t="s">
        <v>55</v>
      </c>
      <c r="L121" s="55"/>
      <c r="M121" s="391">
        <f>IF(N121="","",VLOOKUP(N121,基準選択肢C,2,FALSE))</f>
      </c>
      <c r="N121" s="391">
        <f>IF(AND($M$7="研究分担医師",$G121="はい",$I122&gt;=2500000),"基準1と7",IF(AND($M$7="研究分担医師",$J121="はい",$L122&gt;=2500000),"基準1と7",IF($G121="はい","基準1",IF($J121="はい","基準1",""))))</f>
      </c>
    </row>
    <row r="122" spans="1:14" ht="54" customHeight="1">
      <c r="A122" s="50"/>
      <c r="B122" s="50"/>
      <c r="C122" s="395"/>
      <c r="D122" s="396"/>
      <c r="E122" s="397"/>
      <c r="F122" s="388"/>
      <c r="G122" s="390"/>
      <c r="H122" s="57" t="s">
        <v>54</v>
      </c>
      <c r="I122" s="58"/>
      <c r="J122" s="390"/>
      <c r="K122" s="57" t="s">
        <v>54</v>
      </c>
      <c r="L122" s="58"/>
      <c r="M122" s="313"/>
      <c r="N122" s="313"/>
    </row>
    <row r="123" spans="1:14" ht="60" customHeight="1">
      <c r="A123" s="50"/>
      <c r="B123" s="50"/>
      <c r="C123" s="395"/>
      <c r="D123" s="396"/>
      <c r="E123" s="397"/>
      <c r="F123" s="387" t="s">
        <v>51</v>
      </c>
      <c r="G123" s="401"/>
      <c r="H123" s="54" t="s">
        <v>55</v>
      </c>
      <c r="I123" s="55"/>
      <c r="J123" s="401"/>
      <c r="K123" s="54" t="s">
        <v>55</v>
      </c>
      <c r="L123" s="55"/>
      <c r="M123" s="391">
        <f>IF(N123="","",VLOOKUP(N123,基準選択肢C,2,FALSE))</f>
      </c>
      <c r="N123" s="391">
        <f>IF(G123="はい","基準1",IF(J123="はい","基準1",""))</f>
      </c>
    </row>
    <row r="124" spans="1:14" ht="54" customHeight="1">
      <c r="A124" s="50"/>
      <c r="B124" s="50"/>
      <c r="C124" s="398"/>
      <c r="D124" s="399"/>
      <c r="E124" s="400"/>
      <c r="F124" s="388"/>
      <c r="G124" s="390"/>
      <c r="H124" s="57" t="s">
        <v>54</v>
      </c>
      <c r="I124" s="58"/>
      <c r="J124" s="390"/>
      <c r="K124" s="57" t="s">
        <v>54</v>
      </c>
      <c r="L124" s="58"/>
      <c r="M124" s="313"/>
      <c r="N124" s="313">
        <f>IF(G124="はい","基準1",IF(J124="はい","基準1",""))</f>
      </c>
    </row>
    <row r="125" spans="1:14" ht="73.5" customHeight="1">
      <c r="A125" s="50"/>
      <c r="B125" s="50"/>
      <c r="C125" s="439" t="s">
        <v>190</v>
      </c>
      <c r="D125" s="440"/>
      <c r="E125" s="441"/>
      <c r="F125" s="56" t="s">
        <v>52</v>
      </c>
      <c r="G125" s="250"/>
      <c r="H125" s="57" t="s">
        <v>53</v>
      </c>
      <c r="I125" s="55"/>
      <c r="J125" s="250"/>
      <c r="K125" s="57" t="s">
        <v>53</v>
      </c>
      <c r="L125" s="55"/>
      <c r="M125" s="54">
        <f>IF(N125="","",VLOOKUP(N125,基準選択肢C,2,FALSE))</f>
      </c>
      <c r="N125" s="54">
        <f>IF(AND($M$7="研究分担医師",G125="はい"),"基準1と7",IF(AND($M$7="研究分担医師",J125="はい"),"基準1と7",IF(OR(G125="はい",J125="はい"),"基準1","")))</f>
      </c>
    </row>
    <row r="126" spans="1:14" ht="79.5" customHeight="1">
      <c r="A126" s="50"/>
      <c r="B126" s="50"/>
      <c r="C126" s="442"/>
      <c r="D126" s="443"/>
      <c r="E126" s="444"/>
      <c r="F126" s="56" t="s">
        <v>51</v>
      </c>
      <c r="G126" s="250"/>
      <c r="H126" s="57" t="s">
        <v>53</v>
      </c>
      <c r="I126" s="55"/>
      <c r="J126" s="250"/>
      <c r="K126" s="57" t="s">
        <v>53</v>
      </c>
      <c r="L126" s="55"/>
      <c r="M126" s="54">
        <f>IF(N126="","",VLOOKUP(N126,基準選択肢C,2,FALSE))</f>
      </c>
      <c r="N126" s="54">
        <f>IF(G126="はい","基準1",IF(J126="はい","基準1",""))</f>
      </c>
    </row>
    <row r="127" spans="1:14" ht="62.25" customHeight="1">
      <c r="A127" s="50"/>
      <c r="B127" s="50"/>
      <c r="C127" s="445" t="s">
        <v>172</v>
      </c>
      <c r="D127" s="446"/>
      <c r="E127" s="447"/>
      <c r="F127" s="387" t="s">
        <v>52</v>
      </c>
      <c r="G127" s="401"/>
      <c r="H127" s="57" t="s">
        <v>228</v>
      </c>
      <c r="I127" s="55"/>
      <c r="J127" s="401"/>
      <c r="K127" s="57" t="s">
        <v>228</v>
      </c>
      <c r="L127" s="55"/>
      <c r="M127" s="391">
        <f>IF(N127="","",VLOOKUP(N127,基準選択肢C,2,FALSE))</f>
      </c>
      <c r="N127" s="391">
        <f>IF(AND($M$7="研究分担医師",G127="はい",I127="はい"),"基準1と7",IF(AND($M$7="研究分担医師",J127="はい",L127="はい"),"基準1と7",IF(AND(G127="はい",I127="はい"),"基準1",IF(AND(J127="はい",L127="はい"),"基準1",IF(AND(G127="はい",I127="いいえ"),"基準1",IF(AND(J127="はい",L127="いいえ"),"基準1",""))))))</f>
      </c>
    </row>
    <row r="128" spans="1:14" ht="79.5" customHeight="1">
      <c r="A128" s="50"/>
      <c r="B128" s="50"/>
      <c r="C128" s="448"/>
      <c r="D128" s="449"/>
      <c r="E128" s="450"/>
      <c r="F128" s="454"/>
      <c r="G128" s="412"/>
      <c r="H128" s="57" t="s">
        <v>81</v>
      </c>
      <c r="I128" s="55"/>
      <c r="J128" s="412"/>
      <c r="K128" s="57" t="s">
        <v>81</v>
      </c>
      <c r="L128" s="55"/>
      <c r="M128" s="313"/>
      <c r="N128" s="313"/>
    </row>
    <row r="129" spans="1:14" ht="62.25" customHeight="1">
      <c r="A129" s="50"/>
      <c r="B129" s="50"/>
      <c r="C129" s="448"/>
      <c r="D129" s="449"/>
      <c r="E129" s="450"/>
      <c r="F129" s="387" t="s">
        <v>51</v>
      </c>
      <c r="G129" s="401"/>
      <c r="H129" s="57" t="s">
        <v>228</v>
      </c>
      <c r="I129" s="55"/>
      <c r="J129" s="401"/>
      <c r="K129" s="57" t="s">
        <v>228</v>
      </c>
      <c r="L129" s="55"/>
      <c r="M129" s="391">
        <f>IF(N129="","",VLOOKUP(N129,基準選択肢C,2,FALSE))</f>
      </c>
      <c r="N129" s="391">
        <f>IF(G129="はい","基準1",IF(J129="はい","基準1",""))</f>
      </c>
    </row>
    <row r="130" spans="1:14" ht="79.5" customHeight="1">
      <c r="A130" s="50"/>
      <c r="B130" s="50"/>
      <c r="C130" s="451"/>
      <c r="D130" s="452"/>
      <c r="E130" s="453"/>
      <c r="F130" s="454"/>
      <c r="G130" s="412"/>
      <c r="H130" s="57" t="s">
        <v>81</v>
      </c>
      <c r="I130" s="55"/>
      <c r="J130" s="412"/>
      <c r="K130" s="57" t="s">
        <v>81</v>
      </c>
      <c r="L130" s="55"/>
      <c r="M130" s="313"/>
      <c r="N130" s="313"/>
    </row>
    <row r="131" spans="1:14" ht="60" customHeight="1">
      <c r="A131" s="50"/>
      <c r="B131" s="50"/>
      <c r="C131" s="455" t="s">
        <v>173</v>
      </c>
      <c r="D131" s="456"/>
      <c r="E131" s="457"/>
      <c r="F131" s="387" t="s">
        <v>52</v>
      </c>
      <c r="G131" s="414"/>
      <c r="H131" s="99" t="s">
        <v>229</v>
      </c>
      <c r="I131" s="55"/>
      <c r="J131" s="414"/>
      <c r="K131" s="99" t="s">
        <v>229</v>
      </c>
      <c r="L131" s="55"/>
      <c r="M131" s="391">
        <f>IF(N131="","",VLOOKUP(N131,基準選択肢C,2))</f>
      </c>
      <c r="N131" s="391">
        <f>IF(AND($M$7="研究分担医師",G131="はい",I131="はい"),"基準1と7",IF(AND($M$7="研究分担医師",J131="はい",L131="はい"),"基準1と7",IF(AND(G131="はい",I131="はい"),"基準1",IF(AND(J131="はい",L131="はい"),"基準1",IF(AND(G131="はい",I131="いいえ"),"基準1",IF(AND(J131="はい",L131="いいえ"),"基準1",""))))))</f>
      </c>
    </row>
    <row r="132" spans="1:14" ht="79.5" customHeight="1">
      <c r="A132" s="50"/>
      <c r="B132" s="50"/>
      <c r="C132" s="458"/>
      <c r="D132" s="459"/>
      <c r="E132" s="460"/>
      <c r="F132" s="463"/>
      <c r="G132" s="415"/>
      <c r="H132" s="99" t="s">
        <v>82</v>
      </c>
      <c r="I132" s="55"/>
      <c r="J132" s="415"/>
      <c r="K132" s="99" t="s">
        <v>82</v>
      </c>
      <c r="L132" s="55"/>
      <c r="M132" s="313"/>
      <c r="N132" s="313"/>
    </row>
    <row r="133" spans="1:14" ht="60" customHeight="1">
      <c r="A133" s="50"/>
      <c r="B133" s="50"/>
      <c r="C133" s="458"/>
      <c r="D133" s="459"/>
      <c r="E133" s="460"/>
      <c r="F133" s="387" t="s">
        <v>51</v>
      </c>
      <c r="G133" s="401"/>
      <c r="H133" s="57" t="s">
        <v>229</v>
      </c>
      <c r="I133" s="55"/>
      <c r="J133" s="401"/>
      <c r="K133" s="57" t="s">
        <v>229</v>
      </c>
      <c r="L133" s="55"/>
      <c r="M133" s="391">
        <f>IF(N133="","",VLOOKUP(N133,基準選択肢C,2))</f>
      </c>
      <c r="N133" s="391">
        <f>IF(G133="はい","基準1",IF(J133="はい","基準1",""))</f>
      </c>
    </row>
    <row r="134" spans="1:14" ht="79.5" customHeight="1">
      <c r="A134" s="50"/>
      <c r="B134" s="50"/>
      <c r="C134" s="461"/>
      <c r="D134" s="462"/>
      <c r="E134" s="462"/>
      <c r="F134" s="463"/>
      <c r="G134" s="415"/>
      <c r="H134" s="57" t="s">
        <v>82</v>
      </c>
      <c r="I134" s="55"/>
      <c r="J134" s="415"/>
      <c r="K134" s="57" t="s">
        <v>82</v>
      </c>
      <c r="L134" s="55"/>
      <c r="M134" s="313"/>
      <c r="N134" s="313"/>
    </row>
    <row r="135" spans="7:14" ht="17.25">
      <c r="G135" s="48"/>
      <c r="H135" s="48"/>
      <c r="N135" s="252"/>
    </row>
    <row r="136" spans="1:14" ht="31.5" customHeight="1">
      <c r="A136" s="50"/>
      <c r="B136" s="50"/>
      <c r="C136" s="60"/>
      <c r="D136" s="63"/>
      <c r="E136" s="62" t="s">
        <v>168</v>
      </c>
      <c r="F136" s="61" t="s">
        <v>87</v>
      </c>
      <c r="G136" s="363">
        <f>IF(G17="","",G17)</f>
      </c>
      <c r="H136" s="364"/>
      <c r="I136" s="364"/>
      <c r="J136" s="364"/>
      <c r="K136" s="364"/>
      <c r="L136" s="364"/>
      <c r="M136" s="365"/>
      <c r="N136" s="247"/>
    </row>
    <row r="137" spans="1:14" ht="19.5" customHeight="1">
      <c r="A137" s="50"/>
      <c r="B137" s="50"/>
      <c r="C137" s="60"/>
      <c r="D137" s="60"/>
      <c r="E137" s="59"/>
      <c r="F137" s="59"/>
      <c r="G137" s="59"/>
      <c r="H137" s="59"/>
      <c r="I137" s="59"/>
      <c r="J137" s="59"/>
      <c r="K137" s="59"/>
      <c r="L137" s="59"/>
      <c r="M137" s="59"/>
      <c r="N137" s="247"/>
    </row>
    <row r="138" spans="1:14" ht="21" customHeight="1">
      <c r="A138" s="50"/>
      <c r="B138" s="50"/>
      <c r="C138" s="426" t="s">
        <v>62</v>
      </c>
      <c r="D138" s="427"/>
      <c r="E138" s="427"/>
      <c r="F138" s="428"/>
      <c r="G138" s="375" t="s">
        <v>61</v>
      </c>
      <c r="H138" s="376"/>
      <c r="I138" s="377"/>
      <c r="J138" s="375" t="s">
        <v>79</v>
      </c>
      <c r="K138" s="376"/>
      <c r="L138" s="377"/>
      <c r="M138" s="375"/>
      <c r="N138" s="378"/>
    </row>
    <row r="139" spans="1:14" ht="21" customHeight="1">
      <c r="A139" s="50"/>
      <c r="B139" s="50"/>
      <c r="C139" s="429"/>
      <c r="D139" s="430"/>
      <c r="E139" s="430"/>
      <c r="F139" s="431"/>
      <c r="G139" s="366" t="s">
        <v>23</v>
      </c>
      <c r="H139" s="375" t="s">
        <v>60</v>
      </c>
      <c r="I139" s="377"/>
      <c r="J139" s="366" t="s">
        <v>23</v>
      </c>
      <c r="K139" s="375" t="s">
        <v>60</v>
      </c>
      <c r="L139" s="377"/>
      <c r="M139" s="375" t="s">
        <v>60</v>
      </c>
      <c r="N139" s="378"/>
    </row>
    <row r="140" spans="1:14" ht="52.5" customHeight="1">
      <c r="A140" s="50"/>
      <c r="B140" s="50"/>
      <c r="C140" s="432"/>
      <c r="D140" s="433"/>
      <c r="E140" s="433"/>
      <c r="F140" s="434"/>
      <c r="G140" s="379"/>
      <c r="H140" s="375" t="s">
        <v>59</v>
      </c>
      <c r="I140" s="377"/>
      <c r="J140" s="379"/>
      <c r="K140" s="375" t="s">
        <v>59</v>
      </c>
      <c r="L140" s="377"/>
      <c r="M140" s="375" t="s">
        <v>58</v>
      </c>
      <c r="N140" s="378"/>
    </row>
    <row r="141" spans="1:14" ht="54" customHeight="1">
      <c r="A141" s="50"/>
      <c r="B141" s="50"/>
      <c r="C141" s="380" t="s">
        <v>164</v>
      </c>
      <c r="D141" s="341"/>
      <c r="E141" s="302"/>
      <c r="F141" s="56" t="s">
        <v>52</v>
      </c>
      <c r="G141" s="248"/>
      <c r="H141" s="57" t="s">
        <v>54</v>
      </c>
      <c r="I141" s="58"/>
      <c r="J141" s="248"/>
      <c r="K141" s="57" t="s">
        <v>54</v>
      </c>
      <c r="L141" s="58"/>
      <c r="M141" s="54">
        <f>IF(N141="","",VLOOKUP(N141,基準選択肢C,2,FALSE))</f>
      </c>
      <c r="N141" s="54">
        <f>IF(G141="はい","基準1",IF(J141="はい","基準1",""))</f>
      </c>
    </row>
    <row r="142" spans="1:14" ht="54" customHeight="1">
      <c r="A142" s="50"/>
      <c r="B142" s="50"/>
      <c r="C142" s="383" t="s">
        <v>159</v>
      </c>
      <c r="D142" s="436"/>
      <c r="E142" s="436"/>
      <c r="F142" s="387" t="s">
        <v>52</v>
      </c>
      <c r="G142" s="389"/>
      <c r="H142" s="249" t="s">
        <v>57</v>
      </c>
      <c r="I142" s="97"/>
      <c r="J142" s="389"/>
      <c r="K142" s="249" t="s">
        <v>57</v>
      </c>
      <c r="L142" s="97"/>
      <c r="M142" s="391">
        <f>IF(N142="","",VLOOKUP(N142,基準選択肢C,2,FALSE))</f>
      </c>
      <c r="N142" s="391">
        <f>IF(AND($M$7="研究分担医師",$G142="はい",$I143="有"),"基準1と7",IF(AND($M$7="研究分担医師",$J142="はい",$L143="有"),"基準1と7",IF($G142="はい","基準1",IF($J142="はい","基準1",""))))</f>
      </c>
    </row>
    <row r="143" spans="1:14" ht="48.75" customHeight="1">
      <c r="A143" s="50"/>
      <c r="B143" s="50"/>
      <c r="C143" s="437"/>
      <c r="D143" s="438"/>
      <c r="E143" s="438"/>
      <c r="F143" s="388"/>
      <c r="G143" s="390"/>
      <c r="H143" s="57" t="s">
        <v>56</v>
      </c>
      <c r="I143" s="55"/>
      <c r="J143" s="390"/>
      <c r="K143" s="57" t="s">
        <v>56</v>
      </c>
      <c r="L143" s="55"/>
      <c r="M143" s="313"/>
      <c r="N143" s="313"/>
    </row>
    <row r="144" spans="1:14" ht="60" customHeight="1">
      <c r="A144" s="50"/>
      <c r="B144" s="50"/>
      <c r="C144" s="392" t="s">
        <v>171</v>
      </c>
      <c r="D144" s="393"/>
      <c r="E144" s="394"/>
      <c r="F144" s="387" t="s">
        <v>52</v>
      </c>
      <c r="G144" s="401"/>
      <c r="H144" s="54" t="s">
        <v>55</v>
      </c>
      <c r="I144" s="55"/>
      <c r="J144" s="401"/>
      <c r="K144" s="54" t="s">
        <v>55</v>
      </c>
      <c r="L144" s="55"/>
      <c r="M144" s="391">
        <f>IF(N144="","",VLOOKUP(N144,基準選択肢C,2,FALSE))</f>
      </c>
      <c r="N144" s="391">
        <f>IF(AND($M$7="研究分担医師",$G144="はい",$I145&gt;=2500000),"基準1と7",IF(AND($M$7="研究分担医師",$J144="はい",$L145&gt;=2500000),"基準1と7",IF($G144="はい","基準1",IF($J144="はい","基準1",""))))</f>
      </c>
    </row>
    <row r="145" spans="1:14" ht="54" customHeight="1">
      <c r="A145" s="50"/>
      <c r="B145" s="50"/>
      <c r="C145" s="395"/>
      <c r="D145" s="396"/>
      <c r="E145" s="397"/>
      <c r="F145" s="388"/>
      <c r="G145" s="390"/>
      <c r="H145" s="57" t="s">
        <v>54</v>
      </c>
      <c r="I145" s="58"/>
      <c r="J145" s="390"/>
      <c r="K145" s="57" t="s">
        <v>54</v>
      </c>
      <c r="L145" s="58"/>
      <c r="M145" s="313"/>
      <c r="N145" s="313"/>
    </row>
    <row r="146" spans="1:14" ht="60" customHeight="1">
      <c r="A146" s="50"/>
      <c r="B146" s="50"/>
      <c r="C146" s="395"/>
      <c r="D146" s="396"/>
      <c r="E146" s="397"/>
      <c r="F146" s="387" t="s">
        <v>51</v>
      </c>
      <c r="G146" s="401"/>
      <c r="H146" s="54" t="s">
        <v>55</v>
      </c>
      <c r="I146" s="55"/>
      <c r="J146" s="401"/>
      <c r="K146" s="54" t="s">
        <v>55</v>
      </c>
      <c r="L146" s="55"/>
      <c r="M146" s="391">
        <f>IF(N146="","",VLOOKUP(N146,基準選択肢C,2,FALSE))</f>
      </c>
      <c r="N146" s="391">
        <f>IF(G146="はい","基準1",IF(J146="はい","基準1",""))</f>
      </c>
    </row>
    <row r="147" spans="1:14" ht="54" customHeight="1">
      <c r="A147" s="50"/>
      <c r="B147" s="50"/>
      <c r="C147" s="398"/>
      <c r="D147" s="399"/>
      <c r="E147" s="400"/>
      <c r="F147" s="388"/>
      <c r="G147" s="390"/>
      <c r="H147" s="57" t="s">
        <v>54</v>
      </c>
      <c r="I147" s="58"/>
      <c r="J147" s="390"/>
      <c r="K147" s="57" t="s">
        <v>54</v>
      </c>
      <c r="L147" s="58"/>
      <c r="M147" s="313"/>
      <c r="N147" s="313">
        <f>IF(G147="はい","基準1",IF(J147="はい","基準1",""))</f>
      </c>
    </row>
    <row r="148" spans="1:14" ht="73.5" customHeight="1">
      <c r="A148" s="50"/>
      <c r="B148" s="50"/>
      <c r="C148" s="439" t="s">
        <v>191</v>
      </c>
      <c r="D148" s="440"/>
      <c r="E148" s="441"/>
      <c r="F148" s="56" t="s">
        <v>52</v>
      </c>
      <c r="G148" s="250"/>
      <c r="H148" s="57" t="s">
        <v>53</v>
      </c>
      <c r="I148" s="55"/>
      <c r="J148" s="250"/>
      <c r="K148" s="57" t="s">
        <v>53</v>
      </c>
      <c r="L148" s="55"/>
      <c r="M148" s="54">
        <f>IF(N148="","",VLOOKUP(N148,基準選択肢C,2,FALSE))</f>
      </c>
      <c r="N148" s="54">
        <f>IF(AND($M$7="研究分担医師",G148="はい"),"基準1と7",IF(AND($M$7="研究分担医師",J148="はい"),"基準1と7",IF(OR(G148="はい",J148="はい"),"基準1","")))</f>
      </c>
    </row>
    <row r="149" spans="1:14" ht="79.5" customHeight="1">
      <c r="A149" s="50"/>
      <c r="B149" s="50"/>
      <c r="C149" s="442"/>
      <c r="D149" s="443"/>
      <c r="E149" s="444"/>
      <c r="F149" s="56" t="s">
        <v>51</v>
      </c>
      <c r="G149" s="250"/>
      <c r="H149" s="57" t="s">
        <v>53</v>
      </c>
      <c r="I149" s="55"/>
      <c r="J149" s="250"/>
      <c r="K149" s="57" t="s">
        <v>53</v>
      </c>
      <c r="L149" s="55"/>
      <c r="M149" s="54">
        <f>IF(N149="","",VLOOKUP(N149,基準選択肢C,2,FALSE))</f>
      </c>
      <c r="N149" s="54">
        <f>IF(G149="はい","基準1",IF(J149="はい","基準1",""))</f>
      </c>
    </row>
    <row r="150" spans="1:14" ht="62.25" customHeight="1">
      <c r="A150" s="50"/>
      <c r="B150" s="50"/>
      <c r="C150" s="445" t="s">
        <v>172</v>
      </c>
      <c r="D150" s="446"/>
      <c r="E150" s="447"/>
      <c r="F150" s="387" t="s">
        <v>52</v>
      </c>
      <c r="G150" s="401"/>
      <c r="H150" s="57" t="s">
        <v>228</v>
      </c>
      <c r="I150" s="55"/>
      <c r="J150" s="401"/>
      <c r="K150" s="57" t="s">
        <v>228</v>
      </c>
      <c r="L150" s="55"/>
      <c r="M150" s="391">
        <f>IF(N150="","",VLOOKUP(N150,基準選択肢C,2,FALSE))</f>
      </c>
      <c r="N150" s="391">
        <f>IF(AND($M$7="研究分担医師",G150="はい",I150="はい"),"基準1と7",IF(AND($M$7="研究分担医師",J150="はい",L150="はい"),"基準1と7",IF(AND(G150="はい",I150="はい"),"基準1",IF(AND(J150="はい",L150="はい"),"基準1",IF(AND(G150="はい",I150="いいえ"),"基準1",IF(AND(J150="はい",L150="いいえ"),"基準1",""))))))</f>
      </c>
    </row>
    <row r="151" spans="1:14" ht="79.5" customHeight="1">
      <c r="A151" s="50"/>
      <c r="B151" s="50"/>
      <c r="C151" s="448"/>
      <c r="D151" s="449"/>
      <c r="E151" s="450"/>
      <c r="F151" s="454"/>
      <c r="G151" s="412"/>
      <c r="H151" s="57" t="s">
        <v>81</v>
      </c>
      <c r="I151" s="55"/>
      <c r="J151" s="412"/>
      <c r="K151" s="57" t="s">
        <v>81</v>
      </c>
      <c r="L151" s="55"/>
      <c r="M151" s="313"/>
      <c r="N151" s="313"/>
    </row>
    <row r="152" spans="1:14" ht="62.25" customHeight="1">
      <c r="A152" s="50"/>
      <c r="B152" s="50"/>
      <c r="C152" s="448"/>
      <c r="D152" s="449"/>
      <c r="E152" s="450"/>
      <c r="F152" s="387" t="s">
        <v>51</v>
      </c>
      <c r="G152" s="401"/>
      <c r="H152" s="57" t="s">
        <v>228</v>
      </c>
      <c r="I152" s="55"/>
      <c r="J152" s="401"/>
      <c r="K152" s="57" t="s">
        <v>228</v>
      </c>
      <c r="L152" s="55"/>
      <c r="M152" s="391">
        <f>IF(N152="","",VLOOKUP(N152,基準選択肢C,2,FALSE))</f>
      </c>
      <c r="N152" s="391">
        <f>IF(G152="はい","基準1",IF(J152="はい","基準1",""))</f>
      </c>
    </row>
    <row r="153" spans="1:14" ht="79.5" customHeight="1">
      <c r="A153" s="50"/>
      <c r="B153" s="50"/>
      <c r="C153" s="451"/>
      <c r="D153" s="452"/>
      <c r="E153" s="453"/>
      <c r="F153" s="454"/>
      <c r="G153" s="412"/>
      <c r="H153" s="57" t="s">
        <v>81</v>
      </c>
      <c r="I153" s="55"/>
      <c r="J153" s="412"/>
      <c r="K153" s="57" t="s">
        <v>81</v>
      </c>
      <c r="L153" s="55"/>
      <c r="M153" s="313"/>
      <c r="N153" s="313"/>
    </row>
    <row r="154" spans="1:14" ht="60" customHeight="1">
      <c r="A154" s="50"/>
      <c r="B154" s="50"/>
      <c r="C154" s="455" t="s">
        <v>173</v>
      </c>
      <c r="D154" s="456"/>
      <c r="E154" s="457"/>
      <c r="F154" s="387" t="s">
        <v>52</v>
      </c>
      <c r="G154" s="414"/>
      <c r="H154" s="99" t="s">
        <v>229</v>
      </c>
      <c r="I154" s="55"/>
      <c r="J154" s="414"/>
      <c r="K154" s="99" t="s">
        <v>229</v>
      </c>
      <c r="L154" s="55"/>
      <c r="M154" s="391">
        <f>IF(N154="","",VLOOKUP(N154,基準選択肢C,2))</f>
      </c>
      <c r="N154" s="391">
        <f>IF(AND($M$7="研究分担医師",G154="はい",I154="はい"),"基準1と7",IF(AND($M$7="研究分担医師",J154="はい",L154="はい"),"基準1と7",IF(AND(G154="はい",I154="はい"),"基準1",IF(AND(J154="はい",L154="はい"),"基準1",IF(AND(G154="はい",I154="いいえ"),"基準1",IF(AND(J154="はい",L154="いいえ"),"基準1",""))))))</f>
      </c>
    </row>
    <row r="155" spans="1:14" ht="79.5" customHeight="1">
      <c r="A155" s="50"/>
      <c r="B155" s="50"/>
      <c r="C155" s="458"/>
      <c r="D155" s="459"/>
      <c r="E155" s="460"/>
      <c r="F155" s="463"/>
      <c r="G155" s="415"/>
      <c r="H155" s="99" t="s">
        <v>82</v>
      </c>
      <c r="I155" s="55"/>
      <c r="J155" s="415"/>
      <c r="K155" s="99" t="s">
        <v>82</v>
      </c>
      <c r="L155" s="55"/>
      <c r="M155" s="313"/>
      <c r="N155" s="313"/>
    </row>
    <row r="156" spans="1:14" ht="60" customHeight="1">
      <c r="A156" s="50"/>
      <c r="B156" s="50"/>
      <c r="C156" s="458"/>
      <c r="D156" s="459"/>
      <c r="E156" s="460"/>
      <c r="F156" s="387" t="s">
        <v>51</v>
      </c>
      <c r="G156" s="401"/>
      <c r="H156" s="57" t="s">
        <v>229</v>
      </c>
      <c r="I156" s="55"/>
      <c r="J156" s="401"/>
      <c r="K156" s="57" t="s">
        <v>229</v>
      </c>
      <c r="L156" s="55"/>
      <c r="M156" s="391">
        <f>IF(N156="","",VLOOKUP(N156,基準選択肢C,2))</f>
      </c>
      <c r="N156" s="391">
        <f>IF(G156="はい","基準1",IF(J156="はい","基準1",""))</f>
      </c>
    </row>
    <row r="157" spans="1:14" ht="79.5" customHeight="1">
      <c r="A157" s="50"/>
      <c r="B157" s="50"/>
      <c r="C157" s="461"/>
      <c r="D157" s="462"/>
      <c r="E157" s="462"/>
      <c r="F157" s="463"/>
      <c r="G157" s="415"/>
      <c r="H157" s="57" t="s">
        <v>82</v>
      </c>
      <c r="I157" s="55"/>
      <c r="J157" s="415"/>
      <c r="K157" s="57" t="s">
        <v>82</v>
      </c>
      <c r="L157" s="55"/>
      <c r="M157" s="313"/>
      <c r="N157" s="313"/>
    </row>
    <row r="158" spans="7:14" ht="17.25">
      <c r="G158" s="48"/>
      <c r="H158" s="48"/>
      <c r="N158" s="252"/>
    </row>
    <row r="159" spans="1:14" ht="31.5" customHeight="1">
      <c r="A159" s="50"/>
      <c r="B159" s="50"/>
      <c r="C159" s="60"/>
      <c r="D159" s="63"/>
      <c r="E159" s="62" t="s">
        <v>168</v>
      </c>
      <c r="F159" s="61" t="s">
        <v>88</v>
      </c>
      <c r="G159" s="363">
        <f>IF(G18="","",G18)</f>
      </c>
      <c r="H159" s="364"/>
      <c r="I159" s="364"/>
      <c r="J159" s="364"/>
      <c r="K159" s="364"/>
      <c r="L159" s="364"/>
      <c r="M159" s="365"/>
      <c r="N159" s="247"/>
    </row>
    <row r="160" spans="1:14" ht="19.5" customHeight="1">
      <c r="A160" s="50"/>
      <c r="B160" s="50"/>
      <c r="C160" s="60"/>
      <c r="D160" s="60"/>
      <c r="E160" s="59"/>
      <c r="F160" s="59"/>
      <c r="G160" s="59"/>
      <c r="H160" s="59"/>
      <c r="I160" s="59"/>
      <c r="J160" s="59"/>
      <c r="K160" s="59"/>
      <c r="L160" s="59"/>
      <c r="M160" s="59"/>
      <c r="N160" s="247"/>
    </row>
    <row r="161" spans="1:14" ht="21" customHeight="1">
      <c r="A161" s="50"/>
      <c r="B161" s="50"/>
      <c r="C161" s="426" t="s">
        <v>62</v>
      </c>
      <c r="D161" s="427"/>
      <c r="E161" s="427"/>
      <c r="F161" s="428"/>
      <c r="G161" s="375" t="s">
        <v>61</v>
      </c>
      <c r="H161" s="376"/>
      <c r="I161" s="377"/>
      <c r="J161" s="375" t="s">
        <v>79</v>
      </c>
      <c r="K161" s="376"/>
      <c r="L161" s="377"/>
      <c r="M161" s="375"/>
      <c r="N161" s="378"/>
    </row>
    <row r="162" spans="1:14" ht="21" customHeight="1">
      <c r="A162" s="50"/>
      <c r="B162" s="50"/>
      <c r="C162" s="429"/>
      <c r="D162" s="430"/>
      <c r="E162" s="430"/>
      <c r="F162" s="431"/>
      <c r="G162" s="366" t="s">
        <v>23</v>
      </c>
      <c r="H162" s="375" t="s">
        <v>60</v>
      </c>
      <c r="I162" s="377"/>
      <c r="J162" s="366" t="s">
        <v>23</v>
      </c>
      <c r="K162" s="375" t="s">
        <v>60</v>
      </c>
      <c r="L162" s="377"/>
      <c r="M162" s="375" t="s">
        <v>60</v>
      </c>
      <c r="N162" s="378"/>
    </row>
    <row r="163" spans="1:14" ht="52.5" customHeight="1">
      <c r="A163" s="50"/>
      <c r="B163" s="50"/>
      <c r="C163" s="432"/>
      <c r="D163" s="433"/>
      <c r="E163" s="433"/>
      <c r="F163" s="434"/>
      <c r="G163" s="379"/>
      <c r="H163" s="375" t="s">
        <v>59</v>
      </c>
      <c r="I163" s="377"/>
      <c r="J163" s="379"/>
      <c r="K163" s="375" t="s">
        <v>59</v>
      </c>
      <c r="L163" s="377"/>
      <c r="M163" s="375" t="s">
        <v>58</v>
      </c>
      <c r="N163" s="378"/>
    </row>
    <row r="164" spans="1:14" ht="54" customHeight="1">
      <c r="A164" s="50"/>
      <c r="B164" s="50"/>
      <c r="C164" s="380" t="s">
        <v>164</v>
      </c>
      <c r="D164" s="341"/>
      <c r="E164" s="302"/>
      <c r="F164" s="56" t="s">
        <v>52</v>
      </c>
      <c r="G164" s="248"/>
      <c r="H164" s="57" t="s">
        <v>54</v>
      </c>
      <c r="I164" s="58"/>
      <c r="J164" s="248"/>
      <c r="K164" s="57" t="s">
        <v>54</v>
      </c>
      <c r="L164" s="58"/>
      <c r="M164" s="54">
        <f>IF(N164="","",VLOOKUP(N164,基準選択肢C,2,FALSE))</f>
      </c>
      <c r="N164" s="54">
        <f>IF(G164="はい","基準1",IF(J164="はい","基準1",""))</f>
      </c>
    </row>
    <row r="165" spans="1:14" ht="54" customHeight="1">
      <c r="A165" s="50"/>
      <c r="B165" s="50"/>
      <c r="C165" s="383" t="s">
        <v>159</v>
      </c>
      <c r="D165" s="436"/>
      <c r="E165" s="436"/>
      <c r="F165" s="387" t="s">
        <v>52</v>
      </c>
      <c r="G165" s="389"/>
      <c r="H165" s="249" t="s">
        <v>57</v>
      </c>
      <c r="I165" s="97"/>
      <c r="J165" s="389"/>
      <c r="K165" s="249" t="s">
        <v>57</v>
      </c>
      <c r="L165" s="97"/>
      <c r="M165" s="391">
        <f>IF(N165="","",VLOOKUP(N165,基準選択肢C,2,FALSE))</f>
      </c>
      <c r="N165" s="391">
        <f>IF(AND($M$7="研究分担医師",$G165="はい",$I166="有"),"基準1と7",IF(AND($M$7="研究分担医師",$J165="はい",$L166="有"),"基準1と7",IF($G165="はい","基準1",IF($J165="はい","基準1",""))))</f>
      </c>
    </row>
    <row r="166" spans="1:14" ht="48.75" customHeight="1">
      <c r="A166" s="50"/>
      <c r="B166" s="50"/>
      <c r="C166" s="437"/>
      <c r="D166" s="438"/>
      <c r="E166" s="438"/>
      <c r="F166" s="388"/>
      <c r="G166" s="390"/>
      <c r="H166" s="57" t="s">
        <v>56</v>
      </c>
      <c r="I166" s="55"/>
      <c r="J166" s="390"/>
      <c r="K166" s="57" t="s">
        <v>56</v>
      </c>
      <c r="L166" s="55"/>
      <c r="M166" s="313"/>
      <c r="N166" s="313"/>
    </row>
    <row r="167" spans="1:14" ht="60" customHeight="1">
      <c r="A167" s="50"/>
      <c r="B167" s="50"/>
      <c r="C167" s="392" t="s">
        <v>171</v>
      </c>
      <c r="D167" s="393"/>
      <c r="E167" s="394"/>
      <c r="F167" s="387" t="s">
        <v>52</v>
      </c>
      <c r="G167" s="401"/>
      <c r="H167" s="54" t="s">
        <v>55</v>
      </c>
      <c r="I167" s="55"/>
      <c r="J167" s="401"/>
      <c r="K167" s="54" t="s">
        <v>55</v>
      </c>
      <c r="L167" s="55"/>
      <c r="M167" s="391">
        <f>IF(N167="","",VLOOKUP(N167,基準選択肢C,2,FALSE))</f>
      </c>
      <c r="N167" s="391">
        <f>IF(AND($M$7="研究分担医師",$G167="はい",$I168&gt;=2500000),"基準1と7",IF(AND($M$7="研究分担医師",$J167="はい",$L168&gt;=2500000),"基準1と7",IF($G167="はい","基準1",IF($J167="はい","基準1",""))))</f>
      </c>
    </row>
    <row r="168" spans="1:14" ht="54" customHeight="1">
      <c r="A168" s="50"/>
      <c r="B168" s="50"/>
      <c r="C168" s="395"/>
      <c r="D168" s="396"/>
      <c r="E168" s="397"/>
      <c r="F168" s="388"/>
      <c r="G168" s="390"/>
      <c r="H168" s="57" t="s">
        <v>54</v>
      </c>
      <c r="I168" s="58"/>
      <c r="J168" s="390"/>
      <c r="K168" s="57" t="s">
        <v>54</v>
      </c>
      <c r="L168" s="58"/>
      <c r="M168" s="313"/>
      <c r="N168" s="313"/>
    </row>
    <row r="169" spans="1:14" ht="60" customHeight="1">
      <c r="A169" s="50"/>
      <c r="B169" s="50"/>
      <c r="C169" s="395"/>
      <c r="D169" s="396"/>
      <c r="E169" s="397"/>
      <c r="F169" s="387" t="s">
        <v>51</v>
      </c>
      <c r="G169" s="401"/>
      <c r="H169" s="54" t="s">
        <v>55</v>
      </c>
      <c r="I169" s="55"/>
      <c r="J169" s="401"/>
      <c r="K169" s="54" t="s">
        <v>55</v>
      </c>
      <c r="L169" s="55"/>
      <c r="M169" s="391">
        <f>IF(N169="","",VLOOKUP(N169,基準選択肢C,2,FALSE))</f>
      </c>
      <c r="N169" s="391">
        <f>IF(G169="はい","基準1",IF(J169="はい","基準1",""))</f>
      </c>
    </row>
    <row r="170" spans="1:14" ht="54" customHeight="1">
      <c r="A170" s="50"/>
      <c r="B170" s="50"/>
      <c r="C170" s="398"/>
      <c r="D170" s="399"/>
      <c r="E170" s="400"/>
      <c r="F170" s="388"/>
      <c r="G170" s="390"/>
      <c r="H170" s="57" t="s">
        <v>54</v>
      </c>
      <c r="I170" s="58"/>
      <c r="J170" s="390"/>
      <c r="K170" s="57" t="s">
        <v>54</v>
      </c>
      <c r="L170" s="58"/>
      <c r="M170" s="313"/>
      <c r="N170" s="313">
        <f>IF(G170="はい","基準1",IF(J170="はい","基準1",""))</f>
      </c>
    </row>
    <row r="171" spans="1:14" ht="73.5" customHeight="1">
      <c r="A171" s="50"/>
      <c r="B171" s="50"/>
      <c r="C171" s="439" t="s">
        <v>190</v>
      </c>
      <c r="D171" s="440"/>
      <c r="E171" s="441"/>
      <c r="F171" s="56" t="s">
        <v>52</v>
      </c>
      <c r="G171" s="250"/>
      <c r="H171" s="57" t="s">
        <v>53</v>
      </c>
      <c r="I171" s="55"/>
      <c r="J171" s="250"/>
      <c r="K171" s="57" t="s">
        <v>53</v>
      </c>
      <c r="L171" s="55"/>
      <c r="M171" s="54">
        <f>IF(N171="","",VLOOKUP(N171,基準選択肢C,2,FALSE))</f>
      </c>
      <c r="N171" s="54">
        <f>IF(AND($M$7="研究分担医師",G171="はい"),"基準1と7",IF(AND($M$7="研究分担医師",J171="はい"),"基準1と7",IF(OR(G171="はい",J171="はい"),"基準1","")))</f>
      </c>
    </row>
    <row r="172" spans="1:14" ht="79.5" customHeight="1">
      <c r="A172" s="50"/>
      <c r="B172" s="50"/>
      <c r="C172" s="442"/>
      <c r="D172" s="443"/>
      <c r="E172" s="444"/>
      <c r="F172" s="56" t="s">
        <v>51</v>
      </c>
      <c r="G172" s="250"/>
      <c r="H172" s="57" t="s">
        <v>53</v>
      </c>
      <c r="I172" s="55"/>
      <c r="J172" s="250"/>
      <c r="K172" s="57" t="s">
        <v>53</v>
      </c>
      <c r="L172" s="55"/>
      <c r="M172" s="54">
        <f>IF(N172="","",VLOOKUP(N172,基準選択肢C,2,FALSE))</f>
      </c>
      <c r="N172" s="54">
        <f>IF(G172="はい","基準1",IF(J172="はい","基準1",""))</f>
      </c>
    </row>
    <row r="173" spans="1:14" ht="62.25" customHeight="1">
      <c r="A173" s="50"/>
      <c r="B173" s="50"/>
      <c r="C173" s="445" t="s">
        <v>172</v>
      </c>
      <c r="D173" s="446"/>
      <c r="E173" s="447"/>
      <c r="F173" s="387" t="s">
        <v>52</v>
      </c>
      <c r="G173" s="401"/>
      <c r="H173" s="57" t="s">
        <v>228</v>
      </c>
      <c r="I173" s="55"/>
      <c r="J173" s="401"/>
      <c r="K173" s="57" t="s">
        <v>228</v>
      </c>
      <c r="L173" s="55"/>
      <c r="M173" s="391">
        <f>IF(N173="","",VLOOKUP(N173,基準選択肢C,2,FALSE))</f>
      </c>
      <c r="N173" s="391">
        <f>IF(AND($M$7="研究分担医師",G173="はい",I173="はい"),"基準1と7",IF(AND($M$7="研究分担医師",J173="はい",L173="はい"),"基準1と7",IF(AND(G173="はい",I173="はい"),"基準1",IF(AND(J173="はい",L173="はい"),"基準1",IF(AND(G173="はい",I173="いいえ"),"基準1",IF(AND(J173="はい",L173="いいえ"),"基準1",""))))))</f>
      </c>
    </row>
    <row r="174" spans="1:14" ht="79.5" customHeight="1">
      <c r="A174" s="50"/>
      <c r="B174" s="50"/>
      <c r="C174" s="448"/>
      <c r="D174" s="449"/>
      <c r="E174" s="450"/>
      <c r="F174" s="454"/>
      <c r="G174" s="412"/>
      <c r="H174" s="57" t="s">
        <v>81</v>
      </c>
      <c r="I174" s="55"/>
      <c r="J174" s="412"/>
      <c r="K174" s="57" t="s">
        <v>81</v>
      </c>
      <c r="L174" s="55"/>
      <c r="M174" s="313"/>
      <c r="N174" s="313"/>
    </row>
    <row r="175" spans="1:14" ht="62.25" customHeight="1">
      <c r="A175" s="50"/>
      <c r="B175" s="50"/>
      <c r="C175" s="448"/>
      <c r="D175" s="449"/>
      <c r="E175" s="450"/>
      <c r="F175" s="387" t="s">
        <v>51</v>
      </c>
      <c r="G175" s="401"/>
      <c r="H175" s="57" t="s">
        <v>228</v>
      </c>
      <c r="I175" s="55"/>
      <c r="J175" s="401"/>
      <c r="K175" s="57" t="s">
        <v>228</v>
      </c>
      <c r="L175" s="55"/>
      <c r="M175" s="391">
        <f>IF(N175="","",VLOOKUP(N175,基準選択肢C,2,FALSE))</f>
      </c>
      <c r="N175" s="391">
        <f>IF(G175="はい","基準1",IF(J175="はい","基準1",""))</f>
      </c>
    </row>
    <row r="176" spans="1:14" ht="79.5" customHeight="1">
      <c r="A176" s="50"/>
      <c r="B176" s="50"/>
      <c r="C176" s="451"/>
      <c r="D176" s="452"/>
      <c r="E176" s="453"/>
      <c r="F176" s="454"/>
      <c r="G176" s="412"/>
      <c r="H176" s="57" t="s">
        <v>81</v>
      </c>
      <c r="I176" s="55"/>
      <c r="J176" s="412"/>
      <c r="K176" s="57" t="s">
        <v>81</v>
      </c>
      <c r="L176" s="55"/>
      <c r="M176" s="313"/>
      <c r="N176" s="313"/>
    </row>
    <row r="177" spans="1:14" ht="60" customHeight="1">
      <c r="A177" s="50"/>
      <c r="B177" s="50"/>
      <c r="C177" s="455" t="s">
        <v>173</v>
      </c>
      <c r="D177" s="456"/>
      <c r="E177" s="457"/>
      <c r="F177" s="387" t="s">
        <v>52</v>
      </c>
      <c r="G177" s="414"/>
      <c r="H177" s="99" t="s">
        <v>229</v>
      </c>
      <c r="I177" s="55"/>
      <c r="J177" s="414"/>
      <c r="K177" s="99" t="s">
        <v>229</v>
      </c>
      <c r="L177" s="55"/>
      <c r="M177" s="391">
        <f>IF(N177="","",VLOOKUP(N177,基準選択肢C,2))</f>
      </c>
      <c r="N177" s="391">
        <f>IF(AND($M$7="研究分担医師",G177="はい",I177="はい"),"基準1と7",IF(AND($M$7="研究分担医師",J177="はい",L177="はい"),"基準1と7",IF(AND(G177="はい",I177="はい"),"基準1",IF(AND(J177="はい",L177="はい"),"基準1",IF(AND(G177="はい",I177="いいえ"),"基準1",IF(AND(J177="はい",L177="いいえ"),"基準1",""))))))</f>
      </c>
    </row>
    <row r="178" spans="1:14" ht="79.5" customHeight="1">
      <c r="A178" s="50"/>
      <c r="B178" s="50"/>
      <c r="C178" s="458"/>
      <c r="D178" s="459"/>
      <c r="E178" s="460"/>
      <c r="F178" s="463"/>
      <c r="G178" s="415"/>
      <c r="H178" s="99" t="s">
        <v>82</v>
      </c>
      <c r="I178" s="55"/>
      <c r="J178" s="415"/>
      <c r="K178" s="99" t="s">
        <v>82</v>
      </c>
      <c r="L178" s="55"/>
      <c r="M178" s="313"/>
      <c r="N178" s="313"/>
    </row>
    <row r="179" spans="1:14" ht="60" customHeight="1">
      <c r="A179" s="50"/>
      <c r="B179" s="50"/>
      <c r="C179" s="458"/>
      <c r="D179" s="459"/>
      <c r="E179" s="460"/>
      <c r="F179" s="387" t="s">
        <v>51</v>
      </c>
      <c r="G179" s="401"/>
      <c r="H179" s="57" t="s">
        <v>229</v>
      </c>
      <c r="I179" s="55"/>
      <c r="J179" s="401"/>
      <c r="K179" s="57" t="s">
        <v>229</v>
      </c>
      <c r="L179" s="55"/>
      <c r="M179" s="391">
        <f>IF(N179="","",VLOOKUP(N179,基準選択肢C,2))</f>
      </c>
      <c r="N179" s="391">
        <f>IF(G179="はい","基準1",IF(J179="はい","基準1",""))</f>
      </c>
    </row>
    <row r="180" spans="1:14" ht="79.5" customHeight="1">
      <c r="A180" s="50"/>
      <c r="B180" s="50"/>
      <c r="C180" s="461"/>
      <c r="D180" s="462"/>
      <c r="E180" s="462"/>
      <c r="F180" s="463"/>
      <c r="G180" s="415"/>
      <c r="H180" s="57" t="s">
        <v>82</v>
      </c>
      <c r="I180" s="55"/>
      <c r="J180" s="415"/>
      <c r="K180" s="57" t="s">
        <v>82</v>
      </c>
      <c r="L180" s="55"/>
      <c r="M180" s="313"/>
      <c r="N180" s="313"/>
    </row>
  </sheetData>
  <sheetProtection sheet="1" formatCells="0" selectLockedCells="1"/>
  <mergeCells count="403">
    <mergeCell ref="F179:F180"/>
    <mergeCell ref="G179:G180"/>
    <mergeCell ref="J179:J180"/>
    <mergeCell ref="M179:M180"/>
    <mergeCell ref="N179:N180"/>
    <mergeCell ref="K9:M9"/>
    <mergeCell ref="K10:M10"/>
    <mergeCell ref="N52:N53"/>
    <mergeCell ref="N62:N63"/>
    <mergeCell ref="N60:N61"/>
    <mergeCell ref="G175:G176"/>
    <mergeCell ref="J175:J176"/>
    <mergeCell ref="M175:M176"/>
    <mergeCell ref="N175:N176"/>
    <mergeCell ref="C177:E180"/>
    <mergeCell ref="F177:F178"/>
    <mergeCell ref="G177:G178"/>
    <mergeCell ref="J177:J178"/>
    <mergeCell ref="M177:M178"/>
    <mergeCell ref="N177:N178"/>
    <mergeCell ref="M169:M170"/>
    <mergeCell ref="N169:N170"/>
    <mergeCell ref="C171:E172"/>
    <mergeCell ref="C173:E176"/>
    <mergeCell ref="F173:F174"/>
    <mergeCell ref="G173:G174"/>
    <mergeCell ref="J173:J174"/>
    <mergeCell ref="M173:M174"/>
    <mergeCell ref="N173:N174"/>
    <mergeCell ref="F175:F176"/>
    <mergeCell ref="N165:N166"/>
    <mergeCell ref="C167:E170"/>
    <mergeCell ref="F167:F168"/>
    <mergeCell ref="G167:G168"/>
    <mergeCell ref="J167:J168"/>
    <mergeCell ref="M167:M168"/>
    <mergeCell ref="N167:N168"/>
    <mergeCell ref="F169:F170"/>
    <mergeCell ref="G169:G170"/>
    <mergeCell ref="J169:J170"/>
    <mergeCell ref="M162:N162"/>
    <mergeCell ref="H163:I163"/>
    <mergeCell ref="K163:L163"/>
    <mergeCell ref="M163:N163"/>
    <mergeCell ref="C164:E164"/>
    <mergeCell ref="C165:E166"/>
    <mergeCell ref="F165:F166"/>
    <mergeCell ref="G165:G166"/>
    <mergeCell ref="J165:J166"/>
    <mergeCell ref="M165:M166"/>
    <mergeCell ref="N156:N157"/>
    <mergeCell ref="G159:M159"/>
    <mergeCell ref="C161:F163"/>
    <mergeCell ref="G161:I161"/>
    <mergeCell ref="J161:L161"/>
    <mergeCell ref="M161:N161"/>
    <mergeCell ref="G162:G163"/>
    <mergeCell ref="H162:I162"/>
    <mergeCell ref="J162:J163"/>
    <mergeCell ref="K162:L162"/>
    <mergeCell ref="C154:E157"/>
    <mergeCell ref="F154:F155"/>
    <mergeCell ref="G154:G155"/>
    <mergeCell ref="J154:J155"/>
    <mergeCell ref="M154:M155"/>
    <mergeCell ref="N154:N155"/>
    <mergeCell ref="F156:F157"/>
    <mergeCell ref="G156:G157"/>
    <mergeCell ref="J156:J157"/>
    <mergeCell ref="M156:M157"/>
    <mergeCell ref="N150:N151"/>
    <mergeCell ref="F152:F153"/>
    <mergeCell ref="G152:G153"/>
    <mergeCell ref="J152:J153"/>
    <mergeCell ref="M152:M153"/>
    <mergeCell ref="N152:N153"/>
    <mergeCell ref="G146:G147"/>
    <mergeCell ref="J146:J147"/>
    <mergeCell ref="M146:M147"/>
    <mergeCell ref="N146:N147"/>
    <mergeCell ref="C148:E149"/>
    <mergeCell ref="C150:E153"/>
    <mergeCell ref="F150:F151"/>
    <mergeCell ref="G150:G151"/>
    <mergeCell ref="J150:J151"/>
    <mergeCell ref="M150:M151"/>
    <mergeCell ref="N142:N143"/>
    <mergeCell ref="C138:F140"/>
    <mergeCell ref="G138:I138"/>
    <mergeCell ref="C144:E147"/>
    <mergeCell ref="F144:F145"/>
    <mergeCell ref="G144:G145"/>
    <mergeCell ref="J144:J145"/>
    <mergeCell ref="M144:M145"/>
    <mergeCell ref="N144:N145"/>
    <mergeCell ref="F146:F147"/>
    <mergeCell ref="C141:E141"/>
    <mergeCell ref="C142:E143"/>
    <mergeCell ref="F142:F143"/>
    <mergeCell ref="G142:G143"/>
    <mergeCell ref="J142:J143"/>
    <mergeCell ref="M142:M143"/>
    <mergeCell ref="J138:L138"/>
    <mergeCell ref="M138:N138"/>
    <mergeCell ref="G139:G140"/>
    <mergeCell ref="H139:I139"/>
    <mergeCell ref="J139:J140"/>
    <mergeCell ref="K139:L139"/>
    <mergeCell ref="M139:N139"/>
    <mergeCell ref="H140:I140"/>
    <mergeCell ref="K140:L140"/>
    <mergeCell ref="M140:N140"/>
    <mergeCell ref="F133:F134"/>
    <mergeCell ref="G133:G134"/>
    <mergeCell ref="J133:J134"/>
    <mergeCell ref="M133:M134"/>
    <mergeCell ref="N133:N134"/>
    <mergeCell ref="G136:M136"/>
    <mergeCell ref="G129:G130"/>
    <mergeCell ref="J129:J130"/>
    <mergeCell ref="M129:M130"/>
    <mergeCell ref="N129:N130"/>
    <mergeCell ref="C131:E134"/>
    <mergeCell ref="F131:F132"/>
    <mergeCell ref="G131:G132"/>
    <mergeCell ref="J131:J132"/>
    <mergeCell ref="M131:M132"/>
    <mergeCell ref="N131:N132"/>
    <mergeCell ref="M123:M124"/>
    <mergeCell ref="N123:N124"/>
    <mergeCell ref="C125:E126"/>
    <mergeCell ref="C127:E130"/>
    <mergeCell ref="F127:F128"/>
    <mergeCell ref="G127:G128"/>
    <mergeCell ref="J127:J128"/>
    <mergeCell ref="M127:M128"/>
    <mergeCell ref="N127:N128"/>
    <mergeCell ref="F129:F130"/>
    <mergeCell ref="N119:N120"/>
    <mergeCell ref="C121:E124"/>
    <mergeCell ref="F121:F122"/>
    <mergeCell ref="G121:G122"/>
    <mergeCell ref="J121:J122"/>
    <mergeCell ref="M121:M122"/>
    <mergeCell ref="N121:N122"/>
    <mergeCell ref="F123:F124"/>
    <mergeCell ref="G123:G124"/>
    <mergeCell ref="J123:J124"/>
    <mergeCell ref="M116:N116"/>
    <mergeCell ref="H117:I117"/>
    <mergeCell ref="K117:L117"/>
    <mergeCell ref="M117:N117"/>
    <mergeCell ref="C118:E118"/>
    <mergeCell ref="C119:E120"/>
    <mergeCell ref="F119:F120"/>
    <mergeCell ref="G119:G120"/>
    <mergeCell ref="J119:J120"/>
    <mergeCell ref="M119:M120"/>
    <mergeCell ref="N110:N111"/>
    <mergeCell ref="G113:M113"/>
    <mergeCell ref="C115:F117"/>
    <mergeCell ref="G115:I115"/>
    <mergeCell ref="J115:L115"/>
    <mergeCell ref="M115:N115"/>
    <mergeCell ref="G116:G117"/>
    <mergeCell ref="H116:I116"/>
    <mergeCell ref="J116:J117"/>
    <mergeCell ref="K116:L116"/>
    <mergeCell ref="C108:E111"/>
    <mergeCell ref="F108:F109"/>
    <mergeCell ref="G108:G109"/>
    <mergeCell ref="J108:J109"/>
    <mergeCell ref="M108:M109"/>
    <mergeCell ref="N108:N109"/>
    <mergeCell ref="F110:F111"/>
    <mergeCell ref="G110:G111"/>
    <mergeCell ref="J110:J111"/>
    <mergeCell ref="M110:M111"/>
    <mergeCell ref="N104:N105"/>
    <mergeCell ref="F106:F107"/>
    <mergeCell ref="G106:G107"/>
    <mergeCell ref="J106:J107"/>
    <mergeCell ref="M106:M107"/>
    <mergeCell ref="N106:N107"/>
    <mergeCell ref="G100:G101"/>
    <mergeCell ref="J100:J101"/>
    <mergeCell ref="M100:M101"/>
    <mergeCell ref="N100:N101"/>
    <mergeCell ref="C102:E103"/>
    <mergeCell ref="C104:E107"/>
    <mergeCell ref="F104:F105"/>
    <mergeCell ref="G104:G105"/>
    <mergeCell ref="J104:J105"/>
    <mergeCell ref="M104:M105"/>
    <mergeCell ref="N96:N97"/>
    <mergeCell ref="C92:F94"/>
    <mergeCell ref="G92:I92"/>
    <mergeCell ref="C98:E101"/>
    <mergeCell ref="F98:F99"/>
    <mergeCell ref="G98:G99"/>
    <mergeCell ref="J98:J99"/>
    <mergeCell ref="M98:M99"/>
    <mergeCell ref="N98:N99"/>
    <mergeCell ref="F100:F101"/>
    <mergeCell ref="C95:E95"/>
    <mergeCell ref="C96:E97"/>
    <mergeCell ref="F96:F97"/>
    <mergeCell ref="G96:G97"/>
    <mergeCell ref="J96:J97"/>
    <mergeCell ref="M96:M97"/>
    <mergeCell ref="J92:L92"/>
    <mergeCell ref="M92:N92"/>
    <mergeCell ref="G93:G94"/>
    <mergeCell ref="H93:I93"/>
    <mergeCell ref="J93:J94"/>
    <mergeCell ref="K93:L93"/>
    <mergeCell ref="M93:N93"/>
    <mergeCell ref="H94:I94"/>
    <mergeCell ref="K94:L94"/>
    <mergeCell ref="M94:N94"/>
    <mergeCell ref="F87:F88"/>
    <mergeCell ref="G87:G88"/>
    <mergeCell ref="J87:J88"/>
    <mergeCell ref="M87:M88"/>
    <mergeCell ref="N87:N88"/>
    <mergeCell ref="G90:M90"/>
    <mergeCell ref="G83:G84"/>
    <mergeCell ref="J83:J84"/>
    <mergeCell ref="M83:M84"/>
    <mergeCell ref="N83:N84"/>
    <mergeCell ref="C85:E88"/>
    <mergeCell ref="F85:F86"/>
    <mergeCell ref="G85:G86"/>
    <mergeCell ref="J85:J86"/>
    <mergeCell ref="M85:M86"/>
    <mergeCell ref="N85:N86"/>
    <mergeCell ref="M77:M78"/>
    <mergeCell ref="N77:N78"/>
    <mergeCell ref="C79:E80"/>
    <mergeCell ref="C81:E84"/>
    <mergeCell ref="F81:F82"/>
    <mergeCell ref="G81:G82"/>
    <mergeCell ref="J81:J82"/>
    <mergeCell ref="M81:M82"/>
    <mergeCell ref="N81:N82"/>
    <mergeCell ref="F83:F84"/>
    <mergeCell ref="N73:N74"/>
    <mergeCell ref="C75:E78"/>
    <mergeCell ref="F75:F76"/>
    <mergeCell ref="G75:G76"/>
    <mergeCell ref="J75:J76"/>
    <mergeCell ref="M75:M76"/>
    <mergeCell ref="N75:N76"/>
    <mergeCell ref="F77:F78"/>
    <mergeCell ref="G77:G78"/>
    <mergeCell ref="J77:J78"/>
    <mergeCell ref="C72:E72"/>
    <mergeCell ref="C73:E74"/>
    <mergeCell ref="F73:F74"/>
    <mergeCell ref="G73:G74"/>
    <mergeCell ref="J73:J74"/>
    <mergeCell ref="M73:M74"/>
    <mergeCell ref="J70:J71"/>
    <mergeCell ref="K70:L70"/>
    <mergeCell ref="M70:N70"/>
    <mergeCell ref="H71:I71"/>
    <mergeCell ref="K71:L71"/>
    <mergeCell ref="M71:N71"/>
    <mergeCell ref="J64:J65"/>
    <mergeCell ref="M64:M65"/>
    <mergeCell ref="N64:N65"/>
    <mergeCell ref="G67:M67"/>
    <mergeCell ref="C69:F71"/>
    <mergeCell ref="G69:I69"/>
    <mergeCell ref="J69:L69"/>
    <mergeCell ref="M69:N69"/>
    <mergeCell ref="G70:G71"/>
    <mergeCell ref="H70:I70"/>
    <mergeCell ref="G60:G61"/>
    <mergeCell ref="J60:J61"/>
    <mergeCell ref="M60:M61"/>
    <mergeCell ref="C62:E65"/>
    <mergeCell ref="F62:F63"/>
    <mergeCell ref="G62:G63"/>
    <mergeCell ref="J62:J63"/>
    <mergeCell ref="M62:M63"/>
    <mergeCell ref="F64:F65"/>
    <mergeCell ref="G64:G65"/>
    <mergeCell ref="M54:M55"/>
    <mergeCell ref="N54:N55"/>
    <mergeCell ref="C56:E57"/>
    <mergeCell ref="C58:E61"/>
    <mergeCell ref="F58:F59"/>
    <mergeCell ref="G58:G59"/>
    <mergeCell ref="J58:J59"/>
    <mergeCell ref="M58:M59"/>
    <mergeCell ref="N58:N59"/>
    <mergeCell ref="F60:F61"/>
    <mergeCell ref="N50:N51"/>
    <mergeCell ref="C46:F48"/>
    <mergeCell ref="C52:E55"/>
    <mergeCell ref="F52:F53"/>
    <mergeCell ref="G52:G53"/>
    <mergeCell ref="J52:J53"/>
    <mergeCell ref="M52:M53"/>
    <mergeCell ref="F54:F55"/>
    <mergeCell ref="G54:G55"/>
    <mergeCell ref="J54:J55"/>
    <mergeCell ref="C49:E49"/>
    <mergeCell ref="C50:E51"/>
    <mergeCell ref="F50:F51"/>
    <mergeCell ref="G50:G51"/>
    <mergeCell ref="J50:J51"/>
    <mergeCell ref="M50:M51"/>
    <mergeCell ref="G47:G48"/>
    <mergeCell ref="H47:I47"/>
    <mergeCell ref="J47:J48"/>
    <mergeCell ref="K47:L47"/>
    <mergeCell ref="M47:N47"/>
    <mergeCell ref="H48:I48"/>
    <mergeCell ref="K48:L48"/>
    <mergeCell ref="M48:N48"/>
    <mergeCell ref="G41:G42"/>
    <mergeCell ref="J41:J42"/>
    <mergeCell ref="M41:M42"/>
    <mergeCell ref="N41:N42"/>
    <mergeCell ref="G44:M44"/>
    <mergeCell ref="G46:I46"/>
    <mergeCell ref="J46:L46"/>
    <mergeCell ref="M46:N46"/>
    <mergeCell ref="J37:J38"/>
    <mergeCell ref="M37:M38"/>
    <mergeCell ref="N37:N38"/>
    <mergeCell ref="C39:E42"/>
    <mergeCell ref="F39:F40"/>
    <mergeCell ref="G39:G40"/>
    <mergeCell ref="J39:J40"/>
    <mergeCell ref="M39:M40"/>
    <mergeCell ref="N39:N40"/>
    <mergeCell ref="F41:F42"/>
    <mergeCell ref="N31:N32"/>
    <mergeCell ref="C33:E34"/>
    <mergeCell ref="C35:E38"/>
    <mergeCell ref="F35:F36"/>
    <mergeCell ref="G35:G36"/>
    <mergeCell ref="J35:J36"/>
    <mergeCell ref="M35:M36"/>
    <mergeCell ref="N35:N36"/>
    <mergeCell ref="F37:F38"/>
    <mergeCell ref="G37:G38"/>
    <mergeCell ref="C29:E32"/>
    <mergeCell ref="F29:F30"/>
    <mergeCell ref="G29:G30"/>
    <mergeCell ref="J29:J30"/>
    <mergeCell ref="M29:M30"/>
    <mergeCell ref="N29:N30"/>
    <mergeCell ref="F31:F32"/>
    <mergeCell ref="G31:G32"/>
    <mergeCell ref="J31:J32"/>
    <mergeCell ref="M31:M32"/>
    <mergeCell ref="H25:I25"/>
    <mergeCell ref="K25:L25"/>
    <mergeCell ref="M25:N25"/>
    <mergeCell ref="C26:E26"/>
    <mergeCell ref="C27:E28"/>
    <mergeCell ref="F27:F28"/>
    <mergeCell ref="G27:G28"/>
    <mergeCell ref="J27:J28"/>
    <mergeCell ref="M27:M28"/>
    <mergeCell ref="N27:N28"/>
    <mergeCell ref="G21:M21"/>
    <mergeCell ref="C23:F25"/>
    <mergeCell ref="G23:I23"/>
    <mergeCell ref="J23:L23"/>
    <mergeCell ref="M23:N23"/>
    <mergeCell ref="G24:G25"/>
    <mergeCell ref="H24:I24"/>
    <mergeCell ref="J24:J25"/>
    <mergeCell ref="K24:L24"/>
    <mergeCell ref="M24:N24"/>
    <mergeCell ref="G17:I17"/>
    <mergeCell ref="J17:M17"/>
    <mergeCell ref="G18:I18"/>
    <mergeCell ref="J18:M18"/>
    <mergeCell ref="C20:I20"/>
    <mergeCell ref="C12:E18"/>
    <mergeCell ref="G12:I12"/>
    <mergeCell ref="J12:M12"/>
    <mergeCell ref="G13:I13"/>
    <mergeCell ref="J13:M13"/>
    <mergeCell ref="G14:I14"/>
    <mergeCell ref="J14:M14"/>
    <mergeCell ref="G15:I15"/>
    <mergeCell ref="J15:M15"/>
    <mergeCell ref="G16:I16"/>
    <mergeCell ref="J16:M16"/>
    <mergeCell ref="F1:L1"/>
    <mergeCell ref="K5:L5"/>
    <mergeCell ref="K6:L6"/>
    <mergeCell ref="C7:C8"/>
    <mergeCell ref="D7:I8"/>
    <mergeCell ref="K7:L7"/>
    <mergeCell ref="K8:L8"/>
  </mergeCells>
  <conditionalFormatting sqref="M6">
    <cfRule type="expression" priority="584" dxfId="16">
      <formula>M6=""</formula>
    </cfRule>
  </conditionalFormatting>
  <conditionalFormatting sqref="M8">
    <cfRule type="expression" priority="583" dxfId="16">
      <formula>M8=""</formula>
    </cfRule>
  </conditionalFormatting>
  <conditionalFormatting sqref="D7:I8">
    <cfRule type="expression" priority="580" dxfId="0">
      <formula>$D$7=""</formula>
    </cfRule>
  </conditionalFormatting>
  <conditionalFormatting sqref="G21:M21">
    <cfRule type="expression" priority="579" dxfId="0">
      <formula>G21=""</formula>
    </cfRule>
  </conditionalFormatting>
  <conditionalFormatting sqref="M5">
    <cfRule type="expression" priority="576" dxfId="16">
      <formula>M5=""</formula>
    </cfRule>
  </conditionalFormatting>
  <conditionalFormatting sqref="G26:G35 J26:J35 G37 G39 J37 J39">
    <cfRule type="expression" priority="575" dxfId="8">
      <formula>G26=""</formula>
    </cfRule>
  </conditionalFormatting>
  <conditionalFormatting sqref="I26 L26">
    <cfRule type="expression" priority="572" dxfId="0">
      <formula>G26=""</formula>
    </cfRule>
    <cfRule type="expression" priority="573" dxfId="0">
      <formula>G26="いいえ"</formula>
    </cfRule>
    <cfRule type="expression" priority="574" dxfId="16">
      <formula>I26=""</formula>
    </cfRule>
  </conditionalFormatting>
  <conditionalFormatting sqref="I27 L27">
    <cfRule type="expression" priority="569" dxfId="0">
      <formula>G27="いいえ"</formula>
    </cfRule>
    <cfRule type="expression" priority="570" dxfId="0">
      <formula>G27=""</formula>
    </cfRule>
    <cfRule type="expression" priority="571" dxfId="16">
      <formula>I27=""</formula>
    </cfRule>
  </conditionalFormatting>
  <conditionalFormatting sqref="I28 L28">
    <cfRule type="expression" priority="566" dxfId="0">
      <formula>G27=""</formula>
    </cfRule>
    <cfRule type="expression" priority="567" dxfId="0">
      <formula>G27="いいえ"</formula>
    </cfRule>
    <cfRule type="expression" priority="568" dxfId="8">
      <formula>I28=""</formula>
    </cfRule>
  </conditionalFormatting>
  <conditionalFormatting sqref="M26:N26">
    <cfRule type="expression" priority="563" dxfId="317">
      <formula>$N$26&lt;&gt;""</formula>
    </cfRule>
    <cfRule type="expression" priority="564" dxfId="317">
      <formula>$J$26="はい"</formula>
    </cfRule>
    <cfRule type="expression" priority="565" dxfId="0">
      <formula>$G$26=$J$26</formula>
    </cfRule>
  </conditionalFormatting>
  <conditionalFormatting sqref="I29 L29 I31 L31">
    <cfRule type="expression" priority="560" dxfId="0">
      <formula>G29=""</formula>
    </cfRule>
    <cfRule type="expression" priority="561" dxfId="0">
      <formula>G29="いいえ"</formula>
    </cfRule>
    <cfRule type="expression" priority="562" dxfId="16">
      <formula>I29=""</formula>
    </cfRule>
  </conditionalFormatting>
  <conditionalFormatting sqref="I30 L30 I32 L32">
    <cfRule type="expression" priority="557" dxfId="0">
      <formula>G29=""</formula>
    </cfRule>
    <cfRule type="expression" priority="558" dxfId="0">
      <formula>G29="いいえ"</formula>
    </cfRule>
    <cfRule type="expression" priority="559" dxfId="16">
      <formula>I30=""</formula>
    </cfRule>
  </conditionalFormatting>
  <conditionalFormatting sqref="M27:N27">
    <cfRule type="expression" priority="554" dxfId="317">
      <formula>$N27&lt;&gt;""</formula>
    </cfRule>
    <cfRule type="expression" priority="555" dxfId="317">
      <formula>J27="はい"</formula>
    </cfRule>
    <cfRule type="expression" priority="556" dxfId="0">
      <formula>G27=J27</formula>
    </cfRule>
  </conditionalFormatting>
  <conditionalFormatting sqref="M29:N29">
    <cfRule type="expression" priority="550" dxfId="317">
      <formula>$N29&lt;&gt;""</formula>
    </cfRule>
    <cfRule type="expression" priority="551" dxfId="317">
      <formula>J29="はい"</formula>
    </cfRule>
    <cfRule type="expression" priority="552" dxfId="0">
      <formula>G29=J29</formula>
    </cfRule>
  </conditionalFormatting>
  <conditionalFormatting sqref="M31:N31">
    <cfRule type="expression" priority="545" dxfId="0">
      <formula>$G$21=""</formula>
    </cfRule>
  </conditionalFormatting>
  <conditionalFormatting sqref="M31:N31">
    <cfRule type="expression" priority="546" dxfId="317">
      <formula>$N31&lt;&gt;""</formula>
    </cfRule>
    <cfRule type="expression" priority="547" dxfId="317">
      <formula>J31="はい"</formula>
    </cfRule>
    <cfRule type="expression" priority="548" dxfId="0">
      <formula>G31=J31</formula>
    </cfRule>
  </conditionalFormatting>
  <conditionalFormatting sqref="I33:I34 L33:L34">
    <cfRule type="expression" priority="540" dxfId="0">
      <formula>G33=""</formula>
    </cfRule>
    <cfRule type="expression" priority="541" dxfId="0">
      <formula>G33="いいえ"</formula>
    </cfRule>
    <cfRule type="expression" priority="542" dxfId="8">
      <formula>I33=""</formula>
    </cfRule>
  </conditionalFormatting>
  <conditionalFormatting sqref="M33:N34">
    <cfRule type="expression" priority="543" dxfId="317">
      <formula>$J33="はい"</formula>
    </cfRule>
    <cfRule type="expression" priority="544" dxfId="317">
      <formula>$N33&lt;&gt;""</formula>
    </cfRule>
    <cfRule type="expression" priority="553" dxfId="0">
      <formula>$G33=$J33</formula>
    </cfRule>
  </conditionalFormatting>
  <conditionalFormatting sqref="I35 L35 I37 L37">
    <cfRule type="expression" priority="537" dxfId="0">
      <formula>G35=""</formula>
    </cfRule>
    <cfRule type="expression" priority="538" dxfId="0">
      <formula>G35="いいえ"</formula>
    </cfRule>
    <cfRule type="expression" priority="539" dxfId="8">
      <formula>I35=""</formula>
    </cfRule>
  </conditionalFormatting>
  <conditionalFormatting sqref="I36 L36 I38 L38">
    <cfRule type="expression" priority="534" dxfId="0">
      <formula>G35=""</formula>
    </cfRule>
    <cfRule type="expression" priority="535" dxfId="0">
      <formula>G35="いいえ"</formula>
    </cfRule>
    <cfRule type="expression" priority="536" dxfId="16">
      <formula>I36=""</formula>
    </cfRule>
  </conditionalFormatting>
  <conditionalFormatting sqref="M35:N35">
    <cfRule type="expression" priority="529" dxfId="0">
      <formula>$G$21=""</formula>
    </cfRule>
  </conditionalFormatting>
  <conditionalFormatting sqref="M35:N35">
    <cfRule type="expression" priority="530" dxfId="317">
      <formula>$N35&lt;&gt;""</formula>
    </cfRule>
    <cfRule type="expression" priority="531" dxfId="317">
      <formula>J35="はい"</formula>
    </cfRule>
    <cfRule type="expression" priority="532" dxfId="0">
      <formula>G35=J35</formula>
    </cfRule>
  </conditionalFormatting>
  <conditionalFormatting sqref="M37:N37">
    <cfRule type="expression" priority="525" dxfId="0">
      <formula>$G$21=""</formula>
    </cfRule>
  </conditionalFormatting>
  <conditionalFormatting sqref="M37:N37">
    <cfRule type="expression" priority="526" dxfId="317">
      <formula>$N37&lt;&gt;""</formula>
    </cfRule>
    <cfRule type="expression" priority="527" dxfId="317">
      <formula>J37="はい"</formula>
    </cfRule>
    <cfRule type="expression" priority="528" dxfId="0">
      <formula>G37=J37</formula>
    </cfRule>
  </conditionalFormatting>
  <conditionalFormatting sqref="M39:N39">
    <cfRule type="expression" priority="516" dxfId="317">
      <formula>$J39="はい"</formula>
    </cfRule>
    <cfRule type="expression" priority="517" dxfId="317">
      <formula>$N39&lt;&gt;""</formula>
    </cfRule>
    <cfRule type="expression" priority="518" dxfId="0">
      <formula>$G39=$J39</formula>
    </cfRule>
  </conditionalFormatting>
  <conditionalFormatting sqref="I40">
    <cfRule type="expression" priority="513" dxfId="0">
      <formula>G39=""</formula>
    </cfRule>
    <cfRule type="expression" priority="514" dxfId="0">
      <formula>G39="いいえ"</formula>
    </cfRule>
    <cfRule type="expression" priority="515" dxfId="16">
      <formula>I40=""</formula>
    </cfRule>
  </conditionalFormatting>
  <conditionalFormatting sqref="L40">
    <cfRule type="expression" priority="510" dxfId="0">
      <formula>J39=""</formula>
    </cfRule>
    <cfRule type="expression" priority="511" dxfId="0">
      <formula>J39="いいえ"</formula>
    </cfRule>
    <cfRule type="expression" priority="512" dxfId="16">
      <formula>L40=""</formula>
    </cfRule>
  </conditionalFormatting>
  <conditionalFormatting sqref="J41 G41">
    <cfRule type="expression" priority="508" dxfId="8">
      <formula>G41=""</formula>
    </cfRule>
  </conditionalFormatting>
  <conditionalFormatting sqref="I41">
    <cfRule type="expression" priority="504" dxfId="0">
      <formula>G41=""</formula>
    </cfRule>
    <cfRule type="expression" priority="505" dxfId="0">
      <formula>G41="いいえ"</formula>
    </cfRule>
    <cfRule type="expression" priority="506" dxfId="8">
      <formula>I41=""</formula>
    </cfRule>
  </conditionalFormatting>
  <conditionalFormatting sqref="L41">
    <cfRule type="expression" priority="501" dxfId="0">
      <formula>J41=""</formula>
    </cfRule>
    <cfRule type="expression" priority="502" dxfId="0">
      <formula>J41="いいえ"</formula>
    </cfRule>
    <cfRule type="expression" priority="503" dxfId="8">
      <formula>L41=""</formula>
    </cfRule>
  </conditionalFormatting>
  <conditionalFormatting sqref="M41:N41">
    <cfRule type="expression" priority="498" dxfId="317">
      <formula>$J41="はい"</formula>
    </cfRule>
    <cfRule type="expression" priority="499" dxfId="317">
      <formula>$N41&lt;&gt;""</formula>
    </cfRule>
    <cfRule type="expression" priority="500" dxfId="0">
      <formula>$G41=$J41</formula>
    </cfRule>
  </conditionalFormatting>
  <conditionalFormatting sqref="I39">
    <cfRule type="expression" priority="523" dxfId="0">
      <formula>G39=""</formula>
    </cfRule>
    <cfRule type="expression" priority="524" dxfId="0">
      <formula>G39="いいえ"</formula>
    </cfRule>
    <cfRule type="expression" priority="533" dxfId="8">
      <formula>I39=""</formula>
    </cfRule>
  </conditionalFormatting>
  <conditionalFormatting sqref="L39">
    <cfRule type="expression" priority="519" dxfId="0">
      <formula>J39=""</formula>
    </cfRule>
    <cfRule type="expression" priority="520" dxfId="0">
      <formula>J39="いいえ"</formula>
    </cfRule>
    <cfRule type="expression" priority="522" dxfId="8">
      <formula>L39=""</formula>
    </cfRule>
  </conditionalFormatting>
  <conditionalFormatting sqref="I42 L42">
    <cfRule type="expression" priority="496" dxfId="0" stopIfTrue="1">
      <formula>G41=""</formula>
    </cfRule>
    <cfRule type="expression" priority="497" dxfId="0" stopIfTrue="1">
      <formula>G41="いいえ"</formula>
    </cfRule>
    <cfRule type="expression" priority="521" dxfId="16" stopIfTrue="1">
      <formula>I42=""</formula>
    </cfRule>
  </conditionalFormatting>
  <conditionalFormatting sqref="G44:M44">
    <cfRule type="expression" priority="495" dxfId="0">
      <formula>G44=""</formula>
    </cfRule>
  </conditionalFormatting>
  <conditionalFormatting sqref="G49:G58 J49:J58 G60 G62 J60 J62">
    <cfRule type="expression" priority="494" dxfId="8">
      <formula>G49=""</formula>
    </cfRule>
  </conditionalFormatting>
  <conditionalFormatting sqref="I49 L49">
    <cfRule type="expression" priority="491" dxfId="0">
      <formula>G49=""</formula>
    </cfRule>
    <cfRule type="expression" priority="492" dxfId="0">
      <formula>G49="いいえ"</formula>
    </cfRule>
    <cfRule type="expression" priority="493" dxfId="16">
      <formula>I49=""</formula>
    </cfRule>
  </conditionalFormatting>
  <conditionalFormatting sqref="I50 L50">
    <cfRule type="expression" priority="488" dxfId="0">
      <formula>G50="いいえ"</formula>
    </cfRule>
    <cfRule type="expression" priority="489" dxfId="0">
      <formula>G50=""</formula>
    </cfRule>
    <cfRule type="expression" priority="490" dxfId="16">
      <formula>I50=""</formula>
    </cfRule>
  </conditionalFormatting>
  <conditionalFormatting sqref="I51 L51">
    <cfRule type="expression" priority="485" dxfId="0">
      <formula>G50=""</formula>
    </cfRule>
    <cfRule type="expression" priority="486" dxfId="0">
      <formula>G50="いいえ"</formula>
    </cfRule>
    <cfRule type="expression" priority="487" dxfId="8">
      <formula>I51=""</formula>
    </cfRule>
  </conditionalFormatting>
  <conditionalFormatting sqref="M49:N49">
    <cfRule type="expression" priority="482" dxfId="317">
      <formula>$N49&lt;&gt;""</formula>
    </cfRule>
    <cfRule type="expression" priority="483" dxfId="317">
      <formula>$J49="はい"</formula>
    </cfRule>
    <cfRule type="expression" priority="484" dxfId="0">
      <formula>$G49=$J49</formula>
    </cfRule>
  </conditionalFormatting>
  <conditionalFormatting sqref="I52 L52 I54 L54">
    <cfRule type="expression" priority="479" dxfId="0">
      <formula>G52=""</formula>
    </cfRule>
    <cfRule type="expression" priority="480" dxfId="0">
      <formula>G52="いいえ"</formula>
    </cfRule>
    <cfRule type="expression" priority="481" dxfId="16">
      <formula>I52=""</formula>
    </cfRule>
  </conditionalFormatting>
  <conditionalFormatting sqref="I53 L53 I55 L55">
    <cfRule type="expression" priority="476" dxfId="0">
      <formula>G52=""</formula>
    </cfRule>
    <cfRule type="expression" priority="477" dxfId="0">
      <formula>G52="いいえ"</formula>
    </cfRule>
    <cfRule type="expression" priority="478" dxfId="16">
      <formula>I53=""</formula>
    </cfRule>
  </conditionalFormatting>
  <conditionalFormatting sqref="M50:N50">
    <cfRule type="expression" priority="473" dxfId="317">
      <formula>$N50&lt;&gt;""</formula>
    </cfRule>
    <cfRule type="expression" priority="474" dxfId="317">
      <formula>J50="はい"</formula>
    </cfRule>
    <cfRule type="expression" priority="475" dxfId="0">
      <formula>G50=J50</formula>
    </cfRule>
  </conditionalFormatting>
  <conditionalFormatting sqref="M52:N52">
    <cfRule type="expression" priority="468" dxfId="0">
      <formula>$G$21=""</formula>
    </cfRule>
  </conditionalFormatting>
  <conditionalFormatting sqref="M52:N52">
    <cfRule type="expression" priority="469" dxfId="317">
      <formula>$N52&lt;&gt;""</formula>
    </cfRule>
    <cfRule type="expression" priority="470" dxfId="317">
      <formula>J52="はい"</formula>
    </cfRule>
    <cfRule type="expression" priority="471" dxfId="0">
      <formula>G52=J52</formula>
    </cfRule>
  </conditionalFormatting>
  <conditionalFormatting sqref="M54:N54">
    <cfRule type="expression" priority="464" dxfId="0">
      <formula>$G$21=""</formula>
    </cfRule>
  </conditionalFormatting>
  <conditionalFormatting sqref="M54:N54">
    <cfRule type="expression" priority="465" dxfId="317">
      <formula>$N54&lt;&gt;""</formula>
    </cfRule>
    <cfRule type="expression" priority="466" dxfId="317">
      <formula>J54="はい"</formula>
    </cfRule>
    <cfRule type="expression" priority="467" dxfId="0">
      <formula>G54=J54</formula>
    </cfRule>
  </conditionalFormatting>
  <conditionalFormatting sqref="I56:I57 L56:L57">
    <cfRule type="expression" priority="459" dxfId="0">
      <formula>G56=""</formula>
    </cfRule>
    <cfRule type="expression" priority="460" dxfId="0">
      <formula>G56="いいえ"</formula>
    </cfRule>
    <cfRule type="expression" priority="461" dxfId="8">
      <formula>I56=""</formula>
    </cfRule>
  </conditionalFormatting>
  <conditionalFormatting sqref="M56:N57">
    <cfRule type="expression" priority="462" dxfId="317">
      <formula>$J56="はい"</formula>
    </cfRule>
    <cfRule type="expression" priority="463" dxfId="317">
      <formula>$N56&lt;&gt;""</formula>
    </cfRule>
    <cfRule type="expression" priority="472" dxfId="0">
      <formula>$G56=$J56</formula>
    </cfRule>
  </conditionalFormatting>
  <conditionalFormatting sqref="I58 L58 I60 L60">
    <cfRule type="expression" priority="456" dxfId="0">
      <formula>G58=""</formula>
    </cfRule>
    <cfRule type="expression" priority="457" dxfId="0">
      <formula>G58="いいえ"</formula>
    </cfRule>
    <cfRule type="expression" priority="458" dxfId="8">
      <formula>I58=""</formula>
    </cfRule>
  </conditionalFormatting>
  <conditionalFormatting sqref="I59 L59 I61 L61">
    <cfRule type="expression" priority="453" dxfId="0">
      <formula>G58=""</formula>
    </cfRule>
    <cfRule type="expression" priority="454" dxfId="0">
      <formula>G58="いいえ"</formula>
    </cfRule>
    <cfRule type="expression" priority="455" dxfId="16">
      <formula>I59=""</formula>
    </cfRule>
  </conditionalFormatting>
  <conditionalFormatting sqref="M58:N58">
    <cfRule type="expression" priority="448" dxfId="0">
      <formula>$G$21=""</formula>
    </cfRule>
  </conditionalFormatting>
  <conditionalFormatting sqref="M58:N58">
    <cfRule type="expression" priority="449" dxfId="317">
      <formula>$N58&lt;&gt;""</formula>
    </cfRule>
    <cfRule type="expression" priority="450" dxfId="317">
      <formula>J58="はい"</formula>
    </cfRule>
    <cfRule type="expression" priority="451" dxfId="0">
      <formula>G58=J58</formula>
    </cfRule>
  </conditionalFormatting>
  <conditionalFormatting sqref="M60:N60">
    <cfRule type="expression" priority="444" dxfId="0">
      <formula>$G$21=""</formula>
    </cfRule>
  </conditionalFormatting>
  <conditionalFormatting sqref="M60:N60">
    <cfRule type="expression" priority="445" dxfId="317">
      <formula>$N60&lt;&gt;""</formula>
    </cfRule>
    <cfRule type="expression" priority="446" dxfId="317">
      <formula>J60="はい"</formula>
    </cfRule>
    <cfRule type="expression" priority="447" dxfId="0">
      <formula>G60=J60</formula>
    </cfRule>
  </conditionalFormatting>
  <conditionalFormatting sqref="M62:N62">
    <cfRule type="expression" priority="435" dxfId="317">
      <formula>$J62="はい"</formula>
    </cfRule>
    <cfRule type="expression" priority="436" dxfId="317">
      <formula>$N62&lt;&gt;""</formula>
    </cfRule>
    <cfRule type="expression" priority="437" dxfId="0">
      <formula>$G62=$J62</formula>
    </cfRule>
  </conditionalFormatting>
  <conditionalFormatting sqref="I63">
    <cfRule type="expression" priority="432" dxfId="0">
      <formula>G62=""</formula>
    </cfRule>
    <cfRule type="expression" priority="433" dxfId="0">
      <formula>G62="いいえ"</formula>
    </cfRule>
    <cfRule type="expression" priority="434" dxfId="16">
      <formula>I63=""</formula>
    </cfRule>
  </conditionalFormatting>
  <conditionalFormatting sqref="L63">
    <cfRule type="expression" priority="429" dxfId="0">
      <formula>J62=""</formula>
    </cfRule>
    <cfRule type="expression" priority="430" dxfId="0">
      <formula>J62="いいえ"</formula>
    </cfRule>
    <cfRule type="expression" priority="431" dxfId="16">
      <formula>L63=""</formula>
    </cfRule>
  </conditionalFormatting>
  <conditionalFormatting sqref="J64 G64">
    <cfRule type="expression" priority="427" dxfId="8">
      <formula>G64=""</formula>
    </cfRule>
  </conditionalFormatting>
  <conditionalFormatting sqref="I64">
    <cfRule type="expression" priority="423" dxfId="0">
      <formula>G64=""</formula>
    </cfRule>
    <cfRule type="expression" priority="424" dxfId="0">
      <formula>G64="いいえ"</formula>
    </cfRule>
    <cfRule type="expression" priority="425" dxfId="8">
      <formula>I64=""</formula>
    </cfRule>
  </conditionalFormatting>
  <conditionalFormatting sqref="L64">
    <cfRule type="expression" priority="420" dxfId="0">
      <formula>J64=""</formula>
    </cfRule>
    <cfRule type="expression" priority="421" dxfId="0">
      <formula>J64="いいえ"</formula>
    </cfRule>
    <cfRule type="expression" priority="422" dxfId="8">
      <formula>L64=""</formula>
    </cfRule>
  </conditionalFormatting>
  <conditionalFormatting sqref="M64:N64">
    <cfRule type="expression" priority="417" dxfId="317">
      <formula>$J64="はい"</formula>
    </cfRule>
    <cfRule type="expression" priority="418" dxfId="317">
      <formula>$N64&lt;&gt;""</formula>
    </cfRule>
    <cfRule type="expression" priority="419" dxfId="0">
      <formula>$G64=$J64</formula>
    </cfRule>
  </conditionalFormatting>
  <conditionalFormatting sqref="I62">
    <cfRule type="expression" priority="442" dxfId="0">
      <formula>G62=""</formula>
    </cfRule>
    <cfRule type="expression" priority="443" dxfId="0">
      <formula>G62="いいえ"</formula>
    </cfRule>
    <cfRule type="expression" priority="452" dxfId="8">
      <formula>I62=""</formula>
    </cfRule>
  </conditionalFormatting>
  <conditionalFormatting sqref="L62">
    <cfRule type="expression" priority="438" dxfId="0">
      <formula>J62=""</formula>
    </cfRule>
    <cfRule type="expression" priority="439" dxfId="0">
      <formula>J62="いいえ"</formula>
    </cfRule>
    <cfRule type="expression" priority="441" dxfId="8">
      <formula>L62=""</formula>
    </cfRule>
  </conditionalFormatting>
  <conditionalFormatting sqref="I65 L65">
    <cfRule type="expression" priority="415" dxfId="0" stopIfTrue="1">
      <formula>G64=""</formula>
    </cfRule>
    <cfRule type="expression" priority="416" dxfId="0" stopIfTrue="1">
      <formula>G64="いいえ"</formula>
    </cfRule>
    <cfRule type="expression" priority="440" dxfId="16" stopIfTrue="1">
      <formula>I65=""</formula>
    </cfRule>
  </conditionalFormatting>
  <conditionalFormatting sqref="G26:N42">
    <cfRule type="expression" priority="414" dxfId="0" stopIfTrue="1">
      <formula>$G$21=""</formula>
    </cfRule>
  </conditionalFormatting>
  <conditionalFormatting sqref="G67:M67">
    <cfRule type="expression" priority="413" dxfId="0">
      <formula>G67=""</formula>
    </cfRule>
  </conditionalFormatting>
  <conditionalFormatting sqref="G72:G81 J72:J81 G83 G85 J83 J85">
    <cfRule type="expression" priority="412" dxfId="8">
      <formula>G72=""</formula>
    </cfRule>
  </conditionalFormatting>
  <conditionalFormatting sqref="I72 L72">
    <cfRule type="expression" priority="409" dxfId="0">
      <formula>G72=""</formula>
    </cfRule>
    <cfRule type="expression" priority="410" dxfId="0">
      <formula>G72="いいえ"</formula>
    </cfRule>
    <cfRule type="expression" priority="411" dxfId="16">
      <formula>I72=""</formula>
    </cfRule>
  </conditionalFormatting>
  <conditionalFormatting sqref="I73 L73">
    <cfRule type="expression" priority="406" dxfId="0">
      <formula>G73="いいえ"</formula>
    </cfRule>
    <cfRule type="expression" priority="407" dxfId="0">
      <formula>G73=""</formula>
    </cfRule>
    <cfRule type="expression" priority="408" dxfId="16">
      <formula>I73=""</formula>
    </cfRule>
  </conditionalFormatting>
  <conditionalFormatting sqref="I74 L74">
    <cfRule type="expression" priority="403" dxfId="0">
      <formula>G73=""</formula>
    </cfRule>
    <cfRule type="expression" priority="404" dxfId="0">
      <formula>G73="いいえ"</formula>
    </cfRule>
    <cfRule type="expression" priority="405" dxfId="8">
      <formula>I74=""</formula>
    </cfRule>
  </conditionalFormatting>
  <conditionalFormatting sqref="M72:N72">
    <cfRule type="expression" priority="400" dxfId="317">
      <formula>$N$72&lt;&gt;""</formula>
    </cfRule>
    <cfRule type="expression" priority="401" dxfId="317">
      <formula>$J$72="はい"</formula>
    </cfRule>
    <cfRule type="expression" priority="402" dxfId="0">
      <formula>$G72=$J72</formula>
    </cfRule>
  </conditionalFormatting>
  <conditionalFormatting sqref="I75 L75 I77 L77">
    <cfRule type="expression" priority="397" dxfId="0">
      <formula>G75=""</formula>
    </cfRule>
    <cfRule type="expression" priority="398" dxfId="0">
      <formula>G75="いいえ"</formula>
    </cfRule>
    <cfRule type="expression" priority="399" dxfId="16">
      <formula>I75=""</formula>
    </cfRule>
  </conditionalFormatting>
  <conditionalFormatting sqref="I76 L76 I78 L78">
    <cfRule type="expression" priority="394" dxfId="0">
      <formula>G75=""</formula>
    </cfRule>
    <cfRule type="expression" priority="395" dxfId="0">
      <formula>G75="いいえ"</formula>
    </cfRule>
    <cfRule type="expression" priority="396" dxfId="16">
      <formula>I76=""</formula>
    </cfRule>
  </conditionalFormatting>
  <conditionalFormatting sqref="M73:N73">
    <cfRule type="expression" priority="391" dxfId="317">
      <formula>$N73&lt;&gt;""</formula>
    </cfRule>
    <cfRule type="expression" priority="392" dxfId="317">
      <formula>J73="はい"</formula>
    </cfRule>
    <cfRule type="expression" priority="393" dxfId="0">
      <formula>G73=J73</formula>
    </cfRule>
  </conditionalFormatting>
  <conditionalFormatting sqref="M75:N75">
    <cfRule type="expression" priority="386" dxfId="0">
      <formula>$G$21=""</formula>
    </cfRule>
  </conditionalFormatting>
  <conditionalFormatting sqref="M75:N75">
    <cfRule type="expression" priority="387" dxfId="317">
      <formula>$N75&lt;&gt;""</formula>
    </cfRule>
    <cfRule type="expression" priority="388" dxfId="317">
      <formula>J75="はい"</formula>
    </cfRule>
    <cfRule type="expression" priority="389" dxfId="0">
      <formula>G75=J75</formula>
    </cfRule>
  </conditionalFormatting>
  <conditionalFormatting sqref="M77:N77">
    <cfRule type="expression" priority="382" dxfId="0">
      <formula>$G$21=""</formula>
    </cfRule>
  </conditionalFormatting>
  <conditionalFormatting sqref="M77:N77">
    <cfRule type="expression" priority="383" dxfId="317">
      <formula>$N77&lt;&gt;""</formula>
    </cfRule>
    <cfRule type="expression" priority="384" dxfId="317">
      <formula>J77="はい"</formula>
    </cfRule>
    <cfRule type="expression" priority="385" dxfId="0">
      <formula>G77=J77</formula>
    </cfRule>
  </conditionalFormatting>
  <conditionalFormatting sqref="I79:I80 L79:L80">
    <cfRule type="expression" priority="377" dxfId="0">
      <formula>G79=""</formula>
    </cfRule>
    <cfRule type="expression" priority="378" dxfId="0">
      <formula>G79="いいえ"</formula>
    </cfRule>
    <cfRule type="expression" priority="379" dxfId="8">
      <formula>I79=""</formula>
    </cfRule>
  </conditionalFormatting>
  <conditionalFormatting sqref="M79:N80">
    <cfRule type="expression" priority="380" dxfId="317">
      <formula>$J79="はい"</formula>
    </cfRule>
    <cfRule type="expression" priority="381" dxfId="317">
      <formula>$N79&lt;&gt;""</formula>
    </cfRule>
    <cfRule type="expression" priority="390" dxfId="0">
      <formula>$G79=$J79</formula>
    </cfRule>
  </conditionalFormatting>
  <conditionalFormatting sqref="I81 L81 I83 L83">
    <cfRule type="expression" priority="374" dxfId="0">
      <formula>G81=""</formula>
    </cfRule>
    <cfRule type="expression" priority="375" dxfId="0">
      <formula>G81="いいえ"</formula>
    </cfRule>
    <cfRule type="expression" priority="376" dxfId="8">
      <formula>I81=""</formula>
    </cfRule>
  </conditionalFormatting>
  <conditionalFormatting sqref="I82 L82 I84 L84">
    <cfRule type="expression" priority="371" dxfId="0">
      <formula>G81=""</formula>
    </cfRule>
    <cfRule type="expression" priority="372" dxfId="0">
      <formula>G81="いいえ"</formula>
    </cfRule>
    <cfRule type="expression" priority="373" dxfId="16">
      <formula>I82=""</formula>
    </cfRule>
  </conditionalFormatting>
  <conditionalFormatting sqref="M81:N81">
    <cfRule type="expression" priority="366" dxfId="0">
      <formula>$G$21=""</formula>
    </cfRule>
  </conditionalFormatting>
  <conditionalFormatting sqref="M81:N81">
    <cfRule type="expression" priority="367" dxfId="317">
      <formula>$N81&lt;&gt;""</formula>
    </cfRule>
    <cfRule type="expression" priority="368" dxfId="317">
      <formula>J81="はい"</formula>
    </cfRule>
    <cfRule type="expression" priority="369" dxfId="0">
      <formula>G81=J81</formula>
    </cfRule>
  </conditionalFormatting>
  <conditionalFormatting sqref="M83:N83">
    <cfRule type="expression" priority="362" dxfId="0">
      <formula>$G$21=""</formula>
    </cfRule>
  </conditionalFormatting>
  <conditionalFormatting sqref="M83:N83">
    <cfRule type="expression" priority="363" dxfId="317">
      <formula>$N83&lt;&gt;""</formula>
    </cfRule>
    <cfRule type="expression" priority="364" dxfId="317">
      <formula>J83="はい"</formula>
    </cfRule>
    <cfRule type="expression" priority="365" dxfId="0">
      <formula>G83=J83</formula>
    </cfRule>
  </conditionalFormatting>
  <conditionalFormatting sqref="M85:N85">
    <cfRule type="expression" priority="353" dxfId="317">
      <formula>$J85="はい"</formula>
    </cfRule>
    <cfRule type="expression" priority="354" dxfId="317">
      <formula>$N85&lt;&gt;""</formula>
    </cfRule>
    <cfRule type="expression" priority="355" dxfId="0">
      <formula>$G85=$J85</formula>
    </cfRule>
  </conditionalFormatting>
  <conditionalFormatting sqref="I86">
    <cfRule type="expression" priority="350" dxfId="0">
      <formula>G85=""</formula>
    </cfRule>
    <cfRule type="expression" priority="351" dxfId="0">
      <formula>G85="いいえ"</formula>
    </cfRule>
    <cfRule type="expression" priority="352" dxfId="16">
      <formula>I86=""</formula>
    </cfRule>
  </conditionalFormatting>
  <conditionalFormatting sqref="L86">
    <cfRule type="expression" priority="347" dxfId="0">
      <formula>J85=""</formula>
    </cfRule>
    <cfRule type="expression" priority="348" dxfId="0">
      <formula>J85="いいえ"</formula>
    </cfRule>
    <cfRule type="expression" priority="349" dxfId="16">
      <formula>L86=""</formula>
    </cfRule>
  </conditionalFormatting>
  <conditionalFormatting sqref="J87 G87">
    <cfRule type="expression" priority="345" dxfId="8">
      <formula>G87=""</formula>
    </cfRule>
  </conditionalFormatting>
  <conditionalFormatting sqref="I87">
    <cfRule type="expression" priority="341" dxfId="0">
      <formula>G87=""</formula>
    </cfRule>
    <cfRule type="expression" priority="342" dxfId="0">
      <formula>G87="いいえ"</formula>
    </cfRule>
    <cfRule type="expression" priority="343" dxfId="8">
      <formula>I87=""</formula>
    </cfRule>
  </conditionalFormatting>
  <conditionalFormatting sqref="L87">
    <cfRule type="expression" priority="338" dxfId="0">
      <formula>J87=""</formula>
    </cfRule>
    <cfRule type="expression" priority="339" dxfId="0">
      <formula>J87="いいえ"</formula>
    </cfRule>
    <cfRule type="expression" priority="340" dxfId="8">
      <formula>L87=""</formula>
    </cfRule>
  </conditionalFormatting>
  <conditionalFormatting sqref="M87:N87">
    <cfRule type="expression" priority="335" dxfId="317">
      <formula>$J87="はい"</formula>
    </cfRule>
    <cfRule type="expression" priority="336" dxfId="317">
      <formula>$N87&lt;&gt;""</formula>
    </cfRule>
    <cfRule type="expression" priority="337" dxfId="0">
      <formula>$G87=$J87</formula>
    </cfRule>
  </conditionalFormatting>
  <conditionalFormatting sqref="I85">
    <cfRule type="expression" priority="360" dxfId="0">
      <formula>G85=""</formula>
    </cfRule>
    <cfRule type="expression" priority="361" dxfId="0">
      <formula>G85="いいえ"</formula>
    </cfRule>
    <cfRule type="expression" priority="370" dxfId="8">
      <formula>I85=""</formula>
    </cfRule>
  </conditionalFormatting>
  <conditionalFormatting sqref="L85">
    <cfRule type="expression" priority="356" dxfId="0">
      <formula>J85=""</formula>
    </cfRule>
    <cfRule type="expression" priority="357" dxfId="0">
      <formula>J85="いいえ"</formula>
    </cfRule>
    <cfRule type="expression" priority="359" dxfId="8">
      <formula>L85=""</formula>
    </cfRule>
  </conditionalFormatting>
  <conditionalFormatting sqref="I88 L88">
    <cfRule type="expression" priority="333" dxfId="0" stopIfTrue="1">
      <formula>G87=""</formula>
    </cfRule>
    <cfRule type="expression" priority="334" dxfId="0" stopIfTrue="1">
      <formula>G87="いいえ"</formula>
    </cfRule>
    <cfRule type="expression" priority="358" dxfId="16" stopIfTrue="1">
      <formula>I88=""</formula>
    </cfRule>
  </conditionalFormatting>
  <conditionalFormatting sqref="G90:M90">
    <cfRule type="expression" priority="332" dxfId="0">
      <formula>G90=""</formula>
    </cfRule>
  </conditionalFormatting>
  <conditionalFormatting sqref="G95:G104 J95:J104 G106 G108 J106 J108">
    <cfRule type="expression" priority="331" dxfId="8">
      <formula>G95=""</formula>
    </cfRule>
  </conditionalFormatting>
  <conditionalFormatting sqref="I95 L95">
    <cfRule type="expression" priority="328" dxfId="0">
      <formula>G95=""</formula>
    </cfRule>
    <cfRule type="expression" priority="329" dxfId="0">
      <formula>G95="いいえ"</formula>
    </cfRule>
    <cfRule type="expression" priority="330" dxfId="16">
      <formula>I95=""</formula>
    </cfRule>
  </conditionalFormatting>
  <conditionalFormatting sqref="I96 L96">
    <cfRule type="expression" priority="325" dxfId="0">
      <formula>G96="いいえ"</formula>
    </cfRule>
    <cfRule type="expression" priority="326" dxfId="0">
      <formula>G96=""</formula>
    </cfRule>
    <cfRule type="expression" priority="327" dxfId="16">
      <formula>I96=""</formula>
    </cfRule>
  </conditionalFormatting>
  <conditionalFormatting sqref="I97 L97">
    <cfRule type="expression" priority="322" dxfId="0">
      <formula>G96=""</formula>
    </cfRule>
    <cfRule type="expression" priority="323" dxfId="0">
      <formula>G96="いいえ"</formula>
    </cfRule>
    <cfRule type="expression" priority="324" dxfId="8">
      <formula>I97=""</formula>
    </cfRule>
  </conditionalFormatting>
  <conditionalFormatting sqref="M95:N95">
    <cfRule type="expression" priority="319" dxfId="317">
      <formula>$N95&lt;&gt;""</formula>
    </cfRule>
    <cfRule type="expression" priority="320" dxfId="317">
      <formula>$J95="はい"</formula>
    </cfRule>
    <cfRule type="expression" priority="321" dxfId="0">
      <formula>$G95=$J95</formula>
    </cfRule>
  </conditionalFormatting>
  <conditionalFormatting sqref="I98 L98 I100 L100">
    <cfRule type="expression" priority="316" dxfId="0">
      <formula>G98=""</formula>
    </cfRule>
    <cfRule type="expression" priority="317" dxfId="0">
      <formula>G98="いいえ"</formula>
    </cfRule>
    <cfRule type="expression" priority="318" dxfId="16">
      <formula>I98=""</formula>
    </cfRule>
  </conditionalFormatting>
  <conditionalFormatting sqref="I99 L99 I101 L101">
    <cfRule type="expression" priority="313" dxfId="0">
      <formula>G98=""</formula>
    </cfRule>
    <cfRule type="expression" priority="314" dxfId="0">
      <formula>G98="いいえ"</formula>
    </cfRule>
    <cfRule type="expression" priority="315" dxfId="16">
      <formula>I99=""</formula>
    </cfRule>
  </conditionalFormatting>
  <conditionalFormatting sqref="M96:N96">
    <cfRule type="expression" priority="310" dxfId="317">
      <formula>$N96&lt;&gt;""</formula>
    </cfRule>
    <cfRule type="expression" priority="311" dxfId="317">
      <formula>J96="はい"</formula>
    </cfRule>
    <cfRule type="expression" priority="312" dxfId="0">
      <formula>G96=J96</formula>
    </cfRule>
  </conditionalFormatting>
  <conditionalFormatting sqref="M98:N98">
    <cfRule type="expression" priority="305" dxfId="0">
      <formula>$G$21=""</formula>
    </cfRule>
  </conditionalFormatting>
  <conditionalFormatting sqref="M98:N98">
    <cfRule type="expression" priority="306" dxfId="317">
      <formula>$N98&lt;&gt;""</formula>
    </cfRule>
    <cfRule type="expression" priority="307" dxfId="317">
      <formula>J98="はい"</formula>
    </cfRule>
    <cfRule type="expression" priority="308" dxfId="0">
      <formula>G98=J98</formula>
    </cfRule>
  </conditionalFormatting>
  <conditionalFormatting sqref="M100:N100">
    <cfRule type="expression" priority="301" dxfId="0">
      <formula>$G$21=""</formula>
    </cfRule>
  </conditionalFormatting>
  <conditionalFormatting sqref="M100:N100">
    <cfRule type="expression" priority="302" dxfId="317">
      <formula>$N100&lt;&gt;""</formula>
    </cfRule>
    <cfRule type="expression" priority="303" dxfId="317">
      <formula>J100="はい"</formula>
    </cfRule>
    <cfRule type="expression" priority="304" dxfId="0">
      <formula>G100=J100</formula>
    </cfRule>
  </conditionalFormatting>
  <conditionalFormatting sqref="I102:I103 L102:L103">
    <cfRule type="expression" priority="296" dxfId="0">
      <formula>G102=""</formula>
    </cfRule>
    <cfRule type="expression" priority="297" dxfId="0">
      <formula>G102="いいえ"</formula>
    </cfRule>
    <cfRule type="expression" priority="298" dxfId="8">
      <formula>I102=""</formula>
    </cfRule>
  </conditionalFormatting>
  <conditionalFormatting sqref="M102:N103">
    <cfRule type="expression" priority="299" dxfId="317">
      <formula>$J102="はい"</formula>
    </cfRule>
    <cfRule type="expression" priority="300" dxfId="317">
      <formula>$N102&lt;&gt;""</formula>
    </cfRule>
    <cfRule type="expression" priority="309" dxfId="0">
      <formula>$G102=$J102</formula>
    </cfRule>
  </conditionalFormatting>
  <conditionalFormatting sqref="I104 L104 I106 L106">
    <cfRule type="expression" priority="293" dxfId="0">
      <formula>G104=""</formula>
    </cfRule>
    <cfRule type="expression" priority="294" dxfId="0">
      <formula>G104="いいえ"</formula>
    </cfRule>
    <cfRule type="expression" priority="295" dxfId="8">
      <formula>I104=""</formula>
    </cfRule>
  </conditionalFormatting>
  <conditionalFormatting sqref="I105 L105 I107 L107">
    <cfRule type="expression" priority="290" dxfId="0">
      <formula>G104=""</formula>
    </cfRule>
    <cfRule type="expression" priority="291" dxfId="0">
      <formula>G104="いいえ"</formula>
    </cfRule>
    <cfRule type="expression" priority="292" dxfId="16">
      <formula>I105=""</formula>
    </cfRule>
  </conditionalFormatting>
  <conditionalFormatting sqref="M104:N104">
    <cfRule type="expression" priority="285" dxfId="0">
      <formula>$G$21=""</formula>
    </cfRule>
  </conditionalFormatting>
  <conditionalFormatting sqref="M104:N104">
    <cfRule type="expression" priority="286" dxfId="317">
      <formula>$N104&lt;&gt;""</formula>
    </cfRule>
    <cfRule type="expression" priority="287" dxfId="317">
      <formula>J104="はい"</formula>
    </cfRule>
    <cfRule type="expression" priority="288" dxfId="0">
      <formula>G104=J104</formula>
    </cfRule>
  </conditionalFormatting>
  <conditionalFormatting sqref="M106:N106">
    <cfRule type="expression" priority="281" dxfId="0">
      <formula>$G$21=""</formula>
    </cfRule>
  </conditionalFormatting>
  <conditionalFormatting sqref="M106:N106">
    <cfRule type="expression" priority="282" dxfId="317">
      <formula>$N106&lt;&gt;""</formula>
    </cfRule>
    <cfRule type="expression" priority="283" dxfId="317">
      <formula>J106="はい"</formula>
    </cfRule>
    <cfRule type="expression" priority="284" dxfId="0">
      <formula>G106=J106</formula>
    </cfRule>
  </conditionalFormatting>
  <conditionalFormatting sqref="M108:N108">
    <cfRule type="expression" priority="272" dxfId="317">
      <formula>$J108="はい"</formula>
    </cfRule>
    <cfRule type="expression" priority="273" dxfId="317">
      <formula>$N108&lt;&gt;""</formula>
    </cfRule>
    <cfRule type="expression" priority="274" dxfId="0">
      <formula>$G108=$J108</formula>
    </cfRule>
  </conditionalFormatting>
  <conditionalFormatting sqref="I109">
    <cfRule type="expression" priority="269" dxfId="0">
      <formula>G108=""</formula>
    </cfRule>
    <cfRule type="expression" priority="270" dxfId="0">
      <formula>G108="いいえ"</formula>
    </cfRule>
    <cfRule type="expression" priority="271" dxfId="16">
      <formula>I109=""</formula>
    </cfRule>
  </conditionalFormatting>
  <conditionalFormatting sqref="L109">
    <cfRule type="expression" priority="266" dxfId="0">
      <formula>J108=""</formula>
    </cfRule>
    <cfRule type="expression" priority="267" dxfId="0">
      <formula>J108="いいえ"</formula>
    </cfRule>
    <cfRule type="expression" priority="268" dxfId="16">
      <formula>L109=""</formula>
    </cfRule>
  </conditionalFormatting>
  <conditionalFormatting sqref="J110 G110">
    <cfRule type="expression" priority="264" dxfId="8">
      <formula>G110=""</formula>
    </cfRule>
  </conditionalFormatting>
  <conditionalFormatting sqref="I110">
    <cfRule type="expression" priority="260" dxfId="0">
      <formula>G110=""</formula>
    </cfRule>
    <cfRule type="expression" priority="261" dxfId="0">
      <formula>G110="いいえ"</formula>
    </cfRule>
    <cfRule type="expression" priority="262" dxfId="8">
      <formula>I110=""</formula>
    </cfRule>
  </conditionalFormatting>
  <conditionalFormatting sqref="L110">
    <cfRule type="expression" priority="257" dxfId="0">
      <formula>J110=""</formula>
    </cfRule>
    <cfRule type="expression" priority="258" dxfId="0">
      <formula>J110="いいえ"</formula>
    </cfRule>
    <cfRule type="expression" priority="259" dxfId="8">
      <formula>L110=""</formula>
    </cfRule>
  </conditionalFormatting>
  <conditionalFormatting sqref="M110:N110">
    <cfRule type="expression" priority="254" dxfId="317">
      <formula>$J110="はい"</formula>
    </cfRule>
    <cfRule type="expression" priority="255" dxfId="317">
      <formula>$N110&lt;&gt;""</formula>
    </cfRule>
    <cfRule type="expression" priority="256" dxfId="0">
      <formula>$G110=$J110</formula>
    </cfRule>
  </conditionalFormatting>
  <conditionalFormatting sqref="I108">
    <cfRule type="expression" priority="279" dxfId="0">
      <formula>G108=""</formula>
    </cfRule>
    <cfRule type="expression" priority="280" dxfId="0">
      <formula>G108="いいえ"</formula>
    </cfRule>
    <cfRule type="expression" priority="289" dxfId="8">
      <formula>I108=""</formula>
    </cfRule>
  </conditionalFormatting>
  <conditionalFormatting sqref="L108">
    <cfRule type="expression" priority="275" dxfId="0">
      <formula>J108=""</formula>
    </cfRule>
    <cfRule type="expression" priority="276" dxfId="0">
      <formula>J108="いいえ"</formula>
    </cfRule>
    <cfRule type="expression" priority="278" dxfId="8">
      <formula>L108=""</formula>
    </cfRule>
  </conditionalFormatting>
  <conditionalFormatting sqref="I111 L111">
    <cfRule type="expression" priority="252" dxfId="0" stopIfTrue="1">
      <formula>G110=""</formula>
    </cfRule>
    <cfRule type="expression" priority="253" dxfId="0" stopIfTrue="1">
      <formula>G110="いいえ"</formula>
    </cfRule>
    <cfRule type="expression" priority="277" dxfId="16" stopIfTrue="1">
      <formula>I111=""</formula>
    </cfRule>
  </conditionalFormatting>
  <conditionalFormatting sqref="G113:M113">
    <cfRule type="expression" priority="251" dxfId="0">
      <formula>G113=""</formula>
    </cfRule>
  </conditionalFormatting>
  <conditionalFormatting sqref="G118:G127 J118:J127 G129 G131 J129 J131">
    <cfRule type="expression" priority="250" dxfId="8">
      <formula>G118=""</formula>
    </cfRule>
  </conditionalFormatting>
  <conditionalFormatting sqref="I118 L118">
    <cfRule type="expression" priority="247" dxfId="0">
      <formula>G118=""</formula>
    </cfRule>
    <cfRule type="expression" priority="248" dxfId="0">
      <formula>G118="いいえ"</formula>
    </cfRule>
    <cfRule type="expression" priority="249" dxfId="16">
      <formula>I118=""</formula>
    </cfRule>
  </conditionalFormatting>
  <conditionalFormatting sqref="I119 L119">
    <cfRule type="expression" priority="244" dxfId="0">
      <formula>G119="いいえ"</formula>
    </cfRule>
    <cfRule type="expression" priority="245" dxfId="0">
      <formula>G119=""</formula>
    </cfRule>
    <cfRule type="expression" priority="246" dxfId="16">
      <formula>I119=""</formula>
    </cfRule>
  </conditionalFormatting>
  <conditionalFormatting sqref="I120 L120">
    <cfRule type="expression" priority="241" dxfId="0">
      <formula>G119=""</formula>
    </cfRule>
    <cfRule type="expression" priority="242" dxfId="0">
      <formula>G119="いいえ"</formula>
    </cfRule>
    <cfRule type="expression" priority="243" dxfId="8">
      <formula>I120=""</formula>
    </cfRule>
  </conditionalFormatting>
  <conditionalFormatting sqref="M118:N118">
    <cfRule type="expression" priority="238" dxfId="317">
      <formula>$N118&lt;&gt;""</formula>
    </cfRule>
    <cfRule type="expression" priority="239" dxfId="317">
      <formula>$J118="はい"</formula>
    </cfRule>
    <cfRule type="expression" priority="240" dxfId="0">
      <formula>$G118=$J118</formula>
    </cfRule>
  </conditionalFormatting>
  <conditionalFormatting sqref="I121 L121 I123 L123">
    <cfRule type="expression" priority="235" dxfId="0">
      <formula>G121=""</formula>
    </cfRule>
    <cfRule type="expression" priority="236" dxfId="0">
      <formula>G121="いいえ"</formula>
    </cfRule>
    <cfRule type="expression" priority="237" dxfId="16">
      <formula>I121=""</formula>
    </cfRule>
  </conditionalFormatting>
  <conditionalFormatting sqref="I122 L122 I124 L124">
    <cfRule type="expression" priority="232" dxfId="0">
      <formula>G121=""</formula>
    </cfRule>
    <cfRule type="expression" priority="233" dxfId="0">
      <formula>G121="いいえ"</formula>
    </cfRule>
    <cfRule type="expression" priority="234" dxfId="16">
      <formula>I122=""</formula>
    </cfRule>
  </conditionalFormatting>
  <conditionalFormatting sqref="M119:N119">
    <cfRule type="expression" priority="229" dxfId="317">
      <formula>$N119&lt;&gt;""</formula>
    </cfRule>
    <cfRule type="expression" priority="230" dxfId="317">
      <formula>J119="はい"</formula>
    </cfRule>
    <cfRule type="expression" priority="231" dxfId="0">
      <formula>G119=J119</formula>
    </cfRule>
  </conditionalFormatting>
  <conditionalFormatting sqref="M121:N121">
    <cfRule type="expression" priority="224" dxfId="0">
      <formula>$G$21=""</formula>
    </cfRule>
  </conditionalFormatting>
  <conditionalFormatting sqref="M121:N121">
    <cfRule type="expression" priority="225" dxfId="317">
      <formula>$N121&lt;&gt;""</formula>
    </cfRule>
    <cfRule type="expression" priority="226" dxfId="317">
      <formula>J121="はい"</formula>
    </cfRule>
    <cfRule type="expression" priority="227" dxfId="0">
      <formula>G121=J121</formula>
    </cfRule>
  </conditionalFormatting>
  <conditionalFormatting sqref="M123:N123">
    <cfRule type="expression" priority="220" dxfId="0">
      <formula>$G$21=""</formula>
    </cfRule>
  </conditionalFormatting>
  <conditionalFormatting sqref="M123:N123">
    <cfRule type="expression" priority="221" dxfId="317">
      <formula>$N123&lt;&gt;""</formula>
    </cfRule>
    <cfRule type="expression" priority="222" dxfId="317">
      <formula>J123="はい"</formula>
    </cfRule>
    <cfRule type="expression" priority="223" dxfId="0">
      <formula>G123=J123</formula>
    </cfRule>
  </conditionalFormatting>
  <conditionalFormatting sqref="I125:I126 L125:L126">
    <cfRule type="expression" priority="215" dxfId="0">
      <formula>G125=""</formula>
    </cfRule>
    <cfRule type="expression" priority="216" dxfId="0">
      <formula>G125="いいえ"</formula>
    </cfRule>
    <cfRule type="expression" priority="217" dxfId="8">
      <formula>I125=""</formula>
    </cfRule>
  </conditionalFormatting>
  <conditionalFormatting sqref="M125:N126">
    <cfRule type="expression" priority="218" dxfId="317">
      <formula>$J125="はい"</formula>
    </cfRule>
    <cfRule type="expression" priority="219" dxfId="317">
      <formula>$N125&lt;&gt;""</formula>
    </cfRule>
    <cfRule type="expression" priority="228" dxfId="0">
      <formula>$G125=$J125</formula>
    </cfRule>
  </conditionalFormatting>
  <conditionalFormatting sqref="I127 L127 I129 L129">
    <cfRule type="expression" priority="212" dxfId="0">
      <formula>G127=""</formula>
    </cfRule>
    <cfRule type="expression" priority="213" dxfId="0">
      <formula>G127="いいえ"</formula>
    </cfRule>
    <cfRule type="expression" priority="214" dxfId="8">
      <formula>I127=""</formula>
    </cfRule>
  </conditionalFormatting>
  <conditionalFormatting sqref="I128 L128 I130 L130">
    <cfRule type="expression" priority="209" dxfId="0">
      <formula>G127=""</formula>
    </cfRule>
    <cfRule type="expression" priority="210" dxfId="0">
      <formula>G127="いいえ"</formula>
    </cfRule>
    <cfRule type="expression" priority="211" dxfId="16">
      <formula>I128=""</formula>
    </cfRule>
  </conditionalFormatting>
  <conditionalFormatting sqref="M127:N127">
    <cfRule type="expression" priority="204" dxfId="0">
      <formula>$G$21=""</formula>
    </cfRule>
  </conditionalFormatting>
  <conditionalFormatting sqref="M127:N127">
    <cfRule type="expression" priority="205" dxfId="317">
      <formula>$N127&lt;&gt;""</formula>
    </cfRule>
    <cfRule type="expression" priority="206" dxfId="317">
      <formula>J127="はい"</formula>
    </cfRule>
    <cfRule type="expression" priority="207" dxfId="0">
      <formula>G127=J127</formula>
    </cfRule>
  </conditionalFormatting>
  <conditionalFormatting sqref="M129:N129">
    <cfRule type="expression" priority="200" dxfId="0">
      <formula>$G$21=""</formula>
    </cfRule>
  </conditionalFormatting>
  <conditionalFormatting sqref="M129:N129">
    <cfRule type="expression" priority="201" dxfId="317">
      <formula>$N129&lt;&gt;""</formula>
    </cfRule>
    <cfRule type="expression" priority="202" dxfId="317">
      <formula>J129="はい"</formula>
    </cfRule>
    <cfRule type="expression" priority="203" dxfId="0">
      <formula>G129=J129</formula>
    </cfRule>
  </conditionalFormatting>
  <conditionalFormatting sqref="M131:N131">
    <cfRule type="expression" priority="191" dxfId="317">
      <formula>$J131="はい"</formula>
    </cfRule>
    <cfRule type="expression" priority="192" dxfId="317">
      <formula>$N131&lt;&gt;""</formula>
    </cfRule>
    <cfRule type="expression" priority="193" dxfId="0">
      <formula>$G131=$J131</formula>
    </cfRule>
  </conditionalFormatting>
  <conditionalFormatting sqref="I132">
    <cfRule type="expression" priority="188" dxfId="0">
      <formula>G131=""</formula>
    </cfRule>
    <cfRule type="expression" priority="189" dxfId="0">
      <formula>G131="いいえ"</formula>
    </cfRule>
    <cfRule type="expression" priority="190" dxfId="16">
      <formula>I132=""</formula>
    </cfRule>
  </conditionalFormatting>
  <conditionalFormatting sqref="L132">
    <cfRule type="expression" priority="185" dxfId="0">
      <formula>J131=""</formula>
    </cfRule>
    <cfRule type="expression" priority="186" dxfId="0">
      <formula>J131="いいえ"</formula>
    </cfRule>
    <cfRule type="expression" priority="187" dxfId="16">
      <formula>L132=""</formula>
    </cfRule>
  </conditionalFormatting>
  <conditionalFormatting sqref="J133 G133">
    <cfRule type="expression" priority="183" dxfId="8">
      <formula>G133=""</formula>
    </cfRule>
  </conditionalFormatting>
  <conditionalFormatting sqref="I133">
    <cfRule type="expression" priority="179" dxfId="0">
      <formula>G133=""</formula>
    </cfRule>
    <cfRule type="expression" priority="180" dxfId="0">
      <formula>G133="いいえ"</formula>
    </cfRule>
    <cfRule type="expression" priority="181" dxfId="8">
      <formula>I133=""</formula>
    </cfRule>
  </conditionalFormatting>
  <conditionalFormatting sqref="L133">
    <cfRule type="expression" priority="176" dxfId="0">
      <formula>J133=""</formula>
    </cfRule>
    <cfRule type="expression" priority="177" dxfId="0">
      <formula>J133="いいえ"</formula>
    </cfRule>
    <cfRule type="expression" priority="178" dxfId="8">
      <formula>L133=""</formula>
    </cfRule>
  </conditionalFormatting>
  <conditionalFormatting sqref="M133:N133">
    <cfRule type="expression" priority="173" dxfId="317">
      <formula>$J133="はい"</formula>
    </cfRule>
    <cfRule type="expression" priority="174" dxfId="317">
      <formula>$N133&lt;&gt;""</formula>
    </cfRule>
    <cfRule type="expression" priority="175" dxfId="0">
      <formula>$G133=$J133</formula>
    </cfRule>
  </conditionalFormatting>
  <conditionalFormatting sqref="I131">
    <cfRule type="expression" priority="198" dxfId="0">
      <formula>G131=""</formula>
    </cfRule>
    <cfRule type="expression" priority="199" dxfId="0">
      <formula>G131="いいえ"</formula>
    </cfRule>
    <cfRule type="expression" priority="208" dxfId="8">
      <formula>I131=""</formula>
    </cfRule>
  </conditionalFormatting>
  <conditionalFormatting sqref="L131">
    <cfRule type="expression" priority="194" dxfId="0">
      <formula>J131=""</formula>
    </cfRule>
    <cfRule type="expression" priority="195" dxfId="0">
      <formula>J131="いいえ"</formula>
    </cfRule>
    <cfRule type="expression" priority="197" dxfId="8">
      <formula>L131=""</formula>
    </cfRule>
  </conditionalFormatting>
  <conditionalFormatting sqref="I134 L134">
    <cfRule type="expression" priority="171" dxfId="0" stopIfTrue="1">
      <formula>G133=""</formula>
    </cfRule>
    <cfRule type="expression" priority="172" dxfId="0" stopIfTrue="1">
      <formula>G133="いいえ"</formula>
    </cfRule>
    <cfRule type="expression" priority="196" dxfId="16" stopIfTrue="1">
      <formula>I134=""</formula>
    </cfRule>
  </conditionalFormatting>
  <conditionalFormatting sqref="G136:M136">
    <cfRule type="expression" priority="170" dxfId="0">
      <formula>G136=""</formula>
    </cfRule>
  </conditionalFormatting>
  <conditionalFormatting sqref="G141:G150 J141:J150 G152 G154 J152 J154">
    <cfRule type="expression" priority="169" dxfId="8">
      <formula>G141=""</formula>
    </cfRule>
  </conditionalFormatting>
  <conditionalFormatting sqref="I141 L141">
    <cfRule type="expression" priority="166" dxfId="0">
      <formula>G141=""</formula>
    </cfRule>
    <cfRule type="expression" priority="167" dxfId="0">
      <formula>G141="いいえ"</formula>
    </cfRule>
    <cfRule type="expression" priority="168" dxfId="16">
      <formula>I141=""</formula>
    </cfRule>
  </conditionalFormatting>
  <conditionalFormatting sqref="I142 L142">
    <cfRule type="expression" priority="163" dxfId="0">
      <formula>G142="いいえ"</formula>
    </cfRule>
    <cfRule type="expression" priority="164" dxfId="0">
      <formula>G142=""</formula>
    </cfRule>
    <cfRule type="expression" priority="165" dxfId="16">
      <formula>I142=""</formula>
    </cfRule>
  </conditionalFormatting>
  <conditionalFormatting sqref="I143 L143">
    <cfRule type="expression" priority="160" dxfId="0">
      <formula>G142=""</formula>
    </cfRule>
    <cfRule type="expression" priority="161" dxfId="0">
      <formula>G142="いいえ"</formula>
    </cfRule>
    <cfRule type="expression" priority="162" dxfId="8">
      <formula>I143=""</formula>
    </cfRule>
  </conditionalFormatting>
  <conditionalFormatting sqref="M141:N141">
    <cfRule type="expression" priority="157" dxfId="317">
      <formula>$N141&lt;&gt;""</formula>
    </cfRule>
    <cfRule type="expression" priority="158" dxfId="317">
      <formula>$J141="はい"</formula>
    </cfRule>
    <cfRule type="expression" priority="159" dxfId="0">
      <formula>$G141=$J141</formula>
    </cfRule>
  </conditionalFormatting>
  <conditionalFormatting sqref="I144 L144 I146 L146">
    <cfRule type="expression" priority="154" dxfId="0">
      <formula>G144=""</formula>
    </cfRule>
    <cfRule type="expression" priority="155" dxfId="0">
      <formula>G144="いいえ"</formula>
    </cfRule>
    <cfRule type="expression" priority="156" dxfId="16">
      <formula>I144=""</formula>
    </cfRule>
  </conditionalFormatting>
  <conditionalFormatting sqref="I145 L145 I147 L147">
    <cfRule type="expression" priority="151" dxfId="0">
      <formula>G144=""</formula>
    </cfRule>
    <cfRule type="expression" priority="152" dxfId="0">
      <formula>G144="いいえ"</formula>
    </cfRule>
    <cfRule type="expression" priority="153" dxfId="16">
      <formula>I145=""</formula>
    </cfRule>
  </conditionalFormatting>
  <conditionalFormatting sqref="M142:N142">
    <cfRule type="expression" priority="148" dxfId="317">
      <formula>$N142&lt;&gt;""</formula>
    </cfRule>
    <cfRule type="expression" priority="149" dxfId="317">
      <formula>J142="はい"</formula>
    </cfRule>
    <cfRule type="expression" priority="150" dxfId="0">
      <formula>G142=J142</formula>
    </cfRule>
  </conditionalFormatting>
  <conditionalFormatting sqref="M144:N144">
    <cfRule type="expression" priority="143" dxfId="0">
      <formula>$G$21=""</formula>
    </cfRule>
  </conditionalFormatting>
  <conditionalFormatting sqref="M144:N144">
    <cfRule type="expression" priority="144" dxfId="317">
      <formula>$N144&lt;&gt;""</formula>
    </cfRule>
    <cfRule type="expression" priority="145" dxfId="317">
      <formula>J144="はい"</formula>
    </cfRule>
    <cfRule type="expression" priority="146" dxfId="0">
      <formula>G144=J144</formula>
    </cfRule>
  </conditionalFormatting>
  <conditionalFormatting sqref="M146:N146">
    <cfRule type="expression" priority="139" dxfId="0">
      <formula>$G$21=""</formula>
    </cfRule>
  </conditionalFormatting>
  <conditionalFormatting sqref="M146:N146">
    <cfRule type="expression" priority="140" dxfId="317">
      <formula>$N146&lt;&gt;""</formula>
    </cfRule>
    <cfRule type="expression" priority="141" dxfId="317">
      <formula>J146="はい"</formula>
    </cfRule>
    <cfRule type="expression" priority="142" dxfId="0">
      <formula>G146=J146</formula>
    </cfRule>
  </conditionalFormatting>
  <conditionalFormatting sqref="I148:I149 L148:L149">
    <cfRule type="expression" priority="134" dxfId="0">
      <formula>G148=""</formula>
    </cfRule>
    <cfRule type="expression" priority="135" dxfId="0">
      <formula>G148="いいえ"</formula>
    </cfRule>
    <cfRule type="expression" priority="136" dxfId="8">
      <formula>I148=""</formula>
    </cfRule>
  </conditionalFormatting>
  <conditionalFormatting sqref="M148:N149">
    <cfRule type="expression" priority="137" dxfId="317">
      <formula>$J148="はい"</formula>
    </cfRule>
    <cfRule type="expression" priority="138" dxfId="317">
      <formula>$N148&lt;&gt;""</formula>
    </cfRule>
    <cfRule type="expression" priority="147" dxfId="0">
      <formula>$G148=$J148</formula>
    </cfRule>
  </conditionalFormatting>
  <conditionalFormatting sqref="I150 L150 I152 L152">
    <cfRule type="expression" priority="131" dxfId="0">
      <formula>G150=""</formula>
    </cfRule>
    <cfRule type="expression" priority="132" dxfId="0">
      <formula>G150="いいえ"</formula>
    </cfRule>
    <cfRule type="expression" priority="133" dxfId="8">
      <formula>I150=""</formula>
    </cfRule>
  </conditionalFormatting>
  <conditionalFormatting sqref="I151 L151 I153 L153">
    <cfRule type="expression" priority="128" dxfId="0">
      <formula>G150=""</formula>
    </cfRule>
    <cfRule type="expression" priority="129" dxfId="0">
      <formula>G150="いいえ"</formula>
    </cfRule>
    <cfRule type="expression" priority="130" dxfId="16">
      <formula>I151=""</formula>
    </cfRule>
  </conditionalFormatting>
  <conditionalFormatting sqref="M150:N150">
    <cfRule type="expression" priority="123" dxfId="0">
      <formula>$G$21=""</formula>
    </cfRule>
  </conditionalFormatting>
  <conditionalFormatting sqref="M150:N150">
    <cfRule type="expression" priority="124" dxfId="317">
      <formula>$N150&lt;&gt;""</formula>
    </cfRule>
    <cfRule type="expression" priority="125" dxfId="317">
      <formula>J150="はい"</formula>
    </cfRule>
    <cfRule type="expression" priority="126" dxfId="0">
      <formula>G150=J150</formula>
    </cfRule>
  </conditionalFormatting>
  <conditionalFormatting sqref="M152:N152">
    <cfRule type="expression" priority="119" dxfId="0">
      <formula>$G$21=""</formula>
    </cfRule>
  </conditionalFormatting>
  <conditionalFormatting sqref="M152:N152">
    <cfRule type="expression" priority="120" dxfId="317">
      <formula>$N152&lt;&gt;""</formula>
    </cfRule>
    <cfRule type="expression" priority="121" dxfId="317">
      <formula>J152="はい"</formula>
    </cfRule>
    <cfRule type="expression" priority="122" dxfId="0">
      <formula>G152=J152</formula>
    </cfRule>
  </conditionalFormatting>
  <conditionalFormatting sqref="M154:N154">
    <cfRule type="expression" priority="110" dxfId="317">
      <formula>$J154="はい"</formula>
    </cfRule>
    <cfRule type="expression" priority="111" dxfId="317">
      <formula>$N154&lt;&gt;""</formula>
    </cfRule>
    <cfRule type="expression" priority="112" dxfId="0">
      <formula>$G154=$J154</formula>
    </cfRule>
  </conditionalFormatting>
  <conditionalFormatting sqref="I155">
    <cfRule type="expression" priority="107" dxfId="0">
      <formula>G154=""</formula>
    </cfRule>
    <cfRule type="expression" priority="108" dxfId="0">
      <formula>G154="いいえ"</formula>
    </cfRule>
    <cfRule type="expression" priority="109" dxfId="16">
      <formula>I155=""</formula>
    </cfRule>
  </conditionalFormatting>
  <conditionalFormatting sqref="L155">
    <cfRule type="expression" priority="104" dxfId="0">
      <formula>J154=""</formula>
    </cfRule>
    <cfRule type="expression" priority="105" dxfId="0">
      <formula>J154="いいえ"</formula>
    </cfRule>
    <cfRule type="expression" priority="106" dxfId="16">
      <formula>L155=""</formula>
    </cfRule>
  </conditionalFormatting>
  <conditionalFormatting sqref="J156 G156">
    <cfRule type="expression" priority="102" dxfId="8">
      <formula>G156=""</formula>
    </cfRule>
  </conditionalFormatting>
  <conditionalFormatting sqref="I156">
    <cfRule type="expression" priority="98" dxfId="0">
      <formula>G156=""</formula>
    </cfRule>
    <cfRule type="expression" priority="99" dxfId="0">
      <formula>G156="いいえ"</formula>
    </cfRule>
    <cfRule type="expression" priority="100" dxfId="8">
      <formula>I156=""</formula>
    </cfRule>
  </conditionalFormatting>
  <conditionalFormatting sqref="L156">
    <cfRule type="expression" priority="95" dxfId="0">
      <formula>J156=""</formula>
    </cfRule>
    <cfRule type="expression" priority="96" dxfId="0">
      <formula>J156="いいえ"</formula>
    </cfRule>
    <cfRule type="expression" priority="97" dxfId="8">
      <formula>L156=""</formula>
    </cfRule>
  </conditionalFormatting>
  <conditionalFormatting sqref="M156:N156">
    <cfRule type="expression" priority="92" dxfId="317">
      <formula>$J156="はい"</formula>
    </cfRule>
    <cfRule type="expression" priority="93" dxfId="317">
      <formula>$N156&lt;&gt;""</formula>
    </cfRule>
    <cfRule type="expression" priority="94" dxfId="0">
      <formula>$G156=$J156</formula>
    </cfRule>
  </conditionalFormatting>
  <conditionalFormatting sqref="I154">
    <cfRule type="expression" priority="117" dxfId="0">
      <formula>G154=""</formula>
    </cfRule>
    <cfRule type="expression" priority="118" dxfId="0">
      <formula>G154="いいえ"</formula>
    </cfRule>
    <cfRule type="expression" priority="127" dxfId="8">
      <formula>I154=""</formula>
    </cfRule>
  </conditionalFormatting>
  <conditionalFormatting sqref="L154">
    <cfRule type="expression" priority="113" dxfId="0">
      <formula>J154=""</formula>
    </cfRule>
    <cfRule type="expression" priority="114" dxfId="0">
      <formula>J154="いいえ"</formula>
    </cfRule>
    <cfRule type="expression" priority="116" dxfId="8">
      <formula>L154=""</formula>
    </cfRule>
  </conditionalFormatting>
  <conditionalFormatting sqref="I157 L157">
    <cfRule type="expression" priority="90" dxfId="0" stopIfTrue="1">
      <formula>G156=""</formula>
    </cfRule>
    <cfRule type="expression" priority="91" dxfId="0" stopIfTrue="1">
      <formula>G156="いいえ"</formula>
    </cfRule>
    <cfRule type="expression" priority="115" dxfId="16" stopIfTrue="1">
      <formula>I157=""</formula>
    </cfRule>
  </conditionalFormatting>
  <conditionalFormatting sqref="G159:M159">
    <cfRule type="expression" priority="89" dxfId="0">
      <formula>G159=""</formula>
    </cfRule>
  </conditionalFormatting>
  <conditionalFormatting sqref="G164:G173 J164:J173 G175 G177 J175 J177">
    <cfRule type="expression" priority="88" dxfId="8">
      <formula>G164=""</formula>
    </cfRule>
  </conditionalFormatting>
  <conditionalFormatting sqref="I164 L164">
    <cfRule type="expression" priority="85" dxfId="0">
      <formula>G164=""</formula>
    </cfRule>
    <cfRule type="expression" priority="86" dxfId="0">
      <formula>G164="いいえ"</formula>
    </cfRule>
    <cfRule type="expression" priority="87" dxfId="16">
      <formula>I164=""</formula>
    </cfRule>
  </conditionalFormatting>
  <conditionalFormatting sqref="I165 L165">
    <cfRule type="expression" priority="82" dxfId="0">
      <formula>G165="いいえ"</formula>
    </cfRule>
    <cfRule type="expression" priority="83" dxfId="0">
      <formula>G165=""</formula>
    </cfRule>
    <cfRule type="expression" priority="84" dxfId="16">
      <formula>I165=""</formula>
    </cfRule>
  </conditionalFormatting>
  <conditionalFormatting sqref="I166 L166">
    <cfRule type="expression" priority="79" dxfId="0">
      <formula>G165=""</formula>
    </cfRule>
    <cfRule type="expression" priority="80" dxfId="0">
      <formula>G165="いいえ"</formula>
    </cfRule>
    <cfRule type="expression" priority="81" dxfId="8">
      <formula>I166=""</formula>
    </cfRule>
  </conditionalFormatting>
  <conditionalFormatting sqref="M164:N164">
    <cfRule type="expression" priority="76" dxfId="317">
      <formula>$N$164&lt;&gt;""</formula>
    </cfRule>
    <cfRule type="expression" priority="77" dxfId="317">
      <formula>$J164="はい"</formula>
    </cfRule>
    <cfRule type="expression" priority="78" dxfId="0">
      <formula>$G164=$J164</formula>
    </cfRule>
  </conditionalFormatting>
  <conditionalFormatting sqref="I167 L167 I169 L169">
    <cfRule type="expression" priority="73" dxfId="0">
      <formula>G167=""</formula>
    </cfRule>
    <cfRule type="expression" priority="74" dxfId="0">
      <formula>G167="いいえ"</formula>
    </cfRule>
    <cfRule type="expression" priority="75" dxfId="16">
      <formula>I167=""</formula>
    </cfRule>
  </conditionalFormatting>
  <conditionalFormatting sqref="I168 L168 I170 L170">
    <cfRule type="expression" priority="70" dxfId="0">
      <formula>G167=""</formula>
    </cfRule>
    <cfRule type="expression" priority="71" dxfId="0">
      <formula>G167="いいえ"</formula>
    </cfRule>
    <cfRule type="expression" priority="72" dxfId="16">
      <formula>I168=""</formula>
    </cfRule>
  </conditionalFormatting>
  <conditionalFormatting sqref="M165:N165">
    <cfRule type="expression" priority="67" dxfId="317">
      <formula>$N165&lt;&gt;""</formula>
    </cfRule>
    <cfRule type="expression" priority="68" dxfId="317">
      <formula>J165="はい"</formula>
    </cfRule>
    <cfRule type="expression" priority="69" dxfId="0">
      <formula>G165=J165</formula>
    </cfRule>
  </conditionalFormatting>
  <conditionalFormatting sqref="M167:N167">
    <cfRule type="expression" priority="62" dxfId="0">
      <formula>$G$21=""</formula>
    </cfRule>
  </conditionalFormatting>
  <conditionalFormatting sqref="M167:N167">
    <cfRule type="expression" priority="63" dxfId="317">
      <formula>$N167&lt;&gt;""</formula>
    </cfRule>
    <cfRule type="expression" priority="64" dxfId="317">
      <formula>J167="はい"</formula>
    </cfRule>
    <cfRule type="expression" priority="65" dxfId="0">
      <formula>G167=J167</formula>
    </cfRule>
  </conditionalFormatting>
  <conditionalFormatting sqref="M169:N169">
    <cfRule type="expression" priority="58" dxfId="0">
      <formula>$G$21=""</formula>
    </cfRule>
  </conditionalFormatting>
  <conditionalFormatting sqref="M169:N169">
    <cfRule type="expression" priority="59" dxfId="317">
      <formula>$N169&lt;&gt;""</formula>
    </cfRule>
    <cfRule type="expression" priority="60" dxfId="317">
      <formula>J169="はい"</formula>
    </cfRule>
    <cfRule type="expression" priority="61" dxfId="0">
      <formula>G169=J169</formula>
    </cfRule>
  </conditionalFormatting>
  <conditionalFormatting sqref="I171:I172 L171:L172">
    <cfRule type="expression" priority="53" dxfId="0">
      <formula>G171=""</formula>
    </cfRule>
    <cfRule type="expression" priority="54" dxfId="0">
      <formula>G171="いいえ"</formula>
    </cfRule>
    <cfRule type="expression" priority="55" dxfId="8">
      <formula>I171=""</formula>
    </cfRule>
  </conditionalFormatting>
  <conditionalFormatting sqref="M171:N172">
    <cfRule type="expression" priority="56" dxfId="317">
      <formula>$J171="はい"</formula>
    </cfRule>
    <cfRule type="expression" priority="57" dxfId="317">
      <formula>$N171&lt;&gt;""</formula>
    </cfRule>
    <cfRule type="expression" priority="66" dxfId="0">
      <formula>$G171=$J171</formula>
    </cfRule>
  </conditionalFormatting>
  <conditionalFormatting sqref="I173 L173 I175 L175">
    <cfRule type="expression" priority="50" dxfId="0">
      <formula>G173=""</formula>
    </cfRule>
    <cfRule type="expression" priority="51" dxfId="0">
      <formula>G173="いいえ"</formula>
    </cfRule>
    <cfRule type="expression" priority="52" dxfId="8">
      <formula>I173=""</formula>
    </cfRule>
  </conditionalFormatting>
  <conditionalFormatting sqref="I174 L174 I176 L176">
    <cfRule type="expression" priority="47" dxfId="0">
      <formula>G173=""</formula>
    </cfRule>
    <cfRule type="expression" priority="48" dxfId="0">
      <formula>G173="いいえ"</formula>
    </cfRule>
    <cfRule type="expression" priority="49" dxfId="16">
      <formula>I174=""</formula>
    </cfRule>
  </conditionalFormatting>
  <conditionalFormatting sqref="M173:N173">
    <cfRule type="expression" priority="42" dxfId="0">
      <formula>$G$21=""</formula>
    </cfRule>
  </conditionalFormatting>
  <conditionalFormatting sqref="M173:N173">
    <cfRule type="expression" priority="43" dxfId="317">
      <formula>$N173&lt;&gt;""</formula>
    </cfRule>
    <cfRule type="expression" priority="44" dxfId="317">
      <formula>J173="はい"</formula>
    </cfRule>
    <cfRule type="expression" priority="45" dxfId="0">
      <formula>G173=J173</formula>
    </cfRule>
  </conditionalFormatting>
  <conditionalFormatting sqref="M175:N175">
    <cfRule type="expression" priority="38" dxfId="0">
      <formula>$G$21=""</formula>
    </cfRule>
  </conditionalFormatting>
  <conditionalFormatting sqref="M175:N175">
    <cfRule type="expression" priority="39" dxfId="317">
      <formula>$N175&lt;&gt;""</formula>
    </cfRule>
    <cfRule type="expression" priority="40" dxfId="317">
      <formula>J175="はい"</formula>
    </cfRule>
    <cfRule type="expression" priority="41" dxfId="0">
      <formula>G175=J175</formula>
    </cfRule>
  </conditionalFormatting>
  <conditionalFormatting sqref="M177:N177">
    <cfRule type="expression" priority="29" dxfId="317">
      <formula>$J177="はい"</formula>
    </cfRule>
    <cfRule type="expression" priority="30" dxfId="317">
      <formula>$N177&lt;&gt;""</formula>
    </cfRule>
    <cfRule type="expression" priority="31" dxfId="0">
      <formula>$G177=$J177</formula>
    </cfRule>
  </conditionalFormatting>
  <conditionalFormatting sqref="I178">
    <cfRule type="expression" priority="26" dxfId="0">
      <formula>G177=""</formula>
    </cfRule>
    <cfRule type="expression" priority="27" dxfId="0">
      <formula>G177="いいえ"</formula>
    </cfRule>
    <cfRule type="expression" priority="28" dxfId="16">
      <formula>I178=""</formula>
    </cfRule>
  </conditionalFormatting>
  <conditionalFormatting sqref="L178">
    <cfRule type="expression" priority="23" dxfId="0">
      <formula>J177=""</formula>
    </cfRule>
    <cfRule type="expression" priority="24" dxfId="0">
      <formula>J177="いいえ"</formula>
    </cfRule>
    <cfRule type="expression" priority="25" dxfId="16">
      <formula>L178=""</formula>
    </cfRule>
  </conditionalFormatting>
  <conditionalFormatting sqref="J179 G179">
    <cfRule type="expression" priority="21" dxfId="8">
      <formula>G179=""</formula>
    </cfRule>
  </conditionalFormatting>
  <conditionalFormatting sqref="I179">
    <cfRule type="expression" priority="17" dxfId="0">
      <formula>G179=""</formula>
    </cfRule>
    <cfRule type="expression" priority="18" dxfId="0">
      <formula>G179="いいえ"</formula>
    </cfRule>
    <cfRule type="expression" priority="19" dxfId="8">
      <formula>I179=""</formula>
    </cfRule>
  </conditionalFormatting>
  <conditionalFormatting sqref="L179">
    <cfRule type="expression" priority="14" dxfId="0">
      <formula>J179=""</formula>
    </cfRule>
    <cfRule type="expression" priority="15" dxfId="0">
      <formula>J179="いいえ"</formula>
    </cfRule>
    <cfRule type="expression" priority="16" dxfId="8">
      <formula>L179=""</formula>
    </cfRule>
  </conditionalFormatting>
  <conditionalFormatting sqref="M179:N179">
    <cfRule type="expression" priority="11" dxfId="317">
      <formula>$J179="はい"</formula>
    </cfRule>
    <cfRule type="expression" priority="12" dxfId="317">
      <formula>$N179&lt;&gt;""</formula>
    </cfRule>
    <cfRule type="expression" priority="13" dxfId="0">
      <formula>$G179=$J179</formula>
    </cfRule>
  </conditionalFormatting>
  <conditionalFormatting sqref="I177">
    <cfRule type="expression" priority="36" dxfId="0">
      <formula>G177=""</formula>
    </cfRule>
    <cfRule type="expression" priority="37" dxfId="0">
      <formula>G177="いいえ"</formula>
    </cfRule>
    <cfRule type="expression" priority="46" dxfId="8">
      <formula>I177=""</formula>
    </cfRule>
  </conditionalFormatting>
  <conditionalFormatting sqref="L177">
    <cfRule type="expression" priority="32" dxfId="0">
      <formula>J177=""</formula>
    </cfRule>
    <cfRule type="expression" priority="33" dxfId="0">
      <formula>J177="いいえ"</formula>
    </cfRule>
    <cfRule type="expression" priority="35" dxfId="8">
      <formula>L177=""</formula>
    </cfRule>
  </conditionalFormatting>
  <conditionalFormatting sqref="I180 L180">
    <cfRule type="expression" priority="9" dxfId="0" stopIfTrue="1">
      <formula>G179=""</formula>
    </cfRule>
    <cfRule type="expression" priority="10" dxfId="0" stopIfTrue="1">
      <formula>G179="いいえ"</formula>
    </cfRule>
    <cfRule type="expression" priority="34" dxfId="16" stopIfTrue="1">
      <formula>I180=""</formula>
    </cfRule>
  </conditionalFormatting>
  <conditionalFormatting sqref="G49:N65">
    <cfRule type="expression" priority="8" dxfId="0" stopIfTrue="1">
      <formula>$G$44=""</formula>
    </cfRule>
  </conditionalFormatting>
  <conditionalFormatting sqref="G72:N88">
    <cfRule type="expression" priority="7" dxfId="0" stopIfTrue="1">
      <formula>$G$67=""</formula>
    </cfRule>
  </conditionalFormatting>
  <conditionalFormatting sqref="G95:N111">
    <cfRule type="expression" priority="6" dxfId="0" stopIfTrue="1">
      <formula>$G$90=""</formula>
    </cfRule>
  </conditionalFormatting>
  <conditionalFormatting sqref="G118:N134">
    <cfRule type="expression" priority="5" dxfId="0" stopIfTrue="1">
      <formula>$G$113=""</formula>
    </cfRule>
  </conditionalFormatting>
  <conditionalFormatting sqref="G141:N157">
    <cfRule type="expression" priority="4" dxfId="0" stopIfTrue="1">
      <formula>$G$136=""</formula>
    </cfRule>
  </conditionalFormatting>
  <conditionalFormatting sqref="G164:N180">
    <cfRule type="expression" priority="3" dxfId="0" stopIfTrue="1">
      <formula>$G$159=""</formula>
    </cfRule>
  </conditionalFormatting>
  <conditionalFormatting sqref="M7">
    <cfRule type="expression" priority="2" dxfId="8">
      <formula>M7=""</formula>
    </cfRule>
  </conditionalFormatting>
  <conditionalFormatting sqref="G12:M18">
    <cfRule type="expression" priority="1" dxfId="37" stopIfTrue="1">
      <formula>G12&lt;&gt;""</formula>
    </cfRule>
  </conditionalFormatting>
  <dataValidations count="8">
    <dataValidation type="list" allowBlank="1" showInputMessage="1" showErrorMessage="1" sqref="L51 L74 L97 L120 I143 L166 I166 L143 I120 I97 I74 I51 I28 L28">
      <formula1>"有,無"</formula1>
    </dataValidation>
    <dataValidation type="list" allowBlank="1" showInputMessage="1" showErrorMessage="1" sqref="I33 I34 L33 L34 I56 L56 I57 L57 I79 L79 I80 L80 I102 L102 I103 L103 I125 L125 I126 L126 I148 L148 I149 L149 I171 L171 I172 L172">
      <formula1>"代表取締役,取締役,合同会社の代表者等代表権限を有するもの,監査役"</formula1>
    </dataValidation>
    <dataValidation allowBlank="1" showInputMessage="1" sqref="I36 I59 I82 I105 I128 I151 I174 I29 L29 I31 L31 L38 L36 I38 I52 L52 I54 L54 L61 L59 I61 I75 L75 I77 L77 L84 L82 I84 I98 L98 I100 L100 L107 L105 I107 I121 L121 I123 L123 L130 L128 I130 I144 L144 I146 L146 L153 L151 I153 I167 L167 I169 L169 L176 L174 I176"/>
    <dataValidation type="list" allowBlank="1" showInputMessage="1" showErrorMessage="1" sqref="G41 G26:G39 J26:J39 I39 L39 I41:J41 L41 G64 G49:G62 J49:J62 I62 L62 I64:J64 L64 G87 G72:G85 J72:J85 I85 L85 I87:J87 L87 G110 G95:G108 J95:J108 I108 L108 I110:J110 L110 G133 G118:G131 J118:J131 I131 L131 I133:J133 L133 G156 G141:G154 J141:J154 I154 L154 I156:J156 L156 G179 G164:G177 J164:J177 I177 L177 I179:J179 L179">
      <formula1>"はい,いいえ"</formula1>
    </dataValidation>
    <dataValidation type="list" allowBlank="1" showInputMessage="1" sqref="I35 L35 I37 L37 I58 L58 I60 L60 I81 L81 I83 L83 I104 L104 I106 L106 I127 L127 I129 L129 I150 L150 I152 L152 I173 L173 I175 L175">
      <formula1>"はい,いいえ"</formula1>
    </dataValidation>
    <dataValidation type="list" allowBlank="1" showInputMessage="1" showErrorMessage="1" sqref="M7">
      <formula1>"研究分担医師,統計解析責任者,利益を得ることが明白な者"</formula1>
    </dataValidation>
    <dataValidation type="whole" operator="greaterThan" allowBlank="1" showInputMessage="1" showErrorMessage="1" error="半角数字で入力してください。&#10;2,000,000円を超えない場合は｢いいえ｣となるため、入力不要です。" sqref="I26 L26 I49 L49 I72 L72 I95 L95 I118 L118 I141 L141 I164 L164">
      <formula1>2000000</formula1>
    </dataValidation>
    <dataValidation type="whole" operator="greaterThanOrEqual" allowBlank="1" showInputMessage="1" showErrorMessage="1" error="半角数字で入力してください。&#10;1,000,000円未満は｢いいえ｣となるため、入力不要です。" sqref="I53 L53 I55 L55 I76 L76 I78 L78 I99 L99 I101 L101 I122 L122 I124 L124 I145 L145 I147 L147 I168 L168 I170 L170 I30 L30 I32 L32">
      <formula1>1000000</formula1>
    </dataValidation>
  </dataValidations>
  <printOptions horizontalCentered="1"/>
  <pageMargins left="0" right="0" top="0.5511811023622047" bottom="0.1968503937007874" header="0.31496062992125984" footer="0.31496062992125984"/>
  <pageSetup fitToHeight="0" horizontalDpi="600" verticalDpi="600" orientation="portrait" paperSize="8" scale="47" r:id="rId2"/>
  <headerFooter>
    <oddFooter>&amp;R&amp;P/&amp;N</oddFooter>
  </headerFooter>
  <rowBreaks count="3" manualBreakCount="3">
    <brk id="43" max="255" man="1"/>
    <brk id="89" max="255" man="1"/>
    <brk id="135" max="255" man="1"/>
  </rowBreaks>
  <drawing r:id="rId1"/>
</worksheet>
</file>

<file path=xl/worksheets/sheet5.xml><?xml version="1.0" encoding="utf-8"?>
<worksheet xmlns="http://schemas.openxmlformats.org/spreadsheetml/2006/main" xmlns:r="http://schemas.openxmlformats.org/officeDocument/2006/relationships">
  <sheetPr codeName="Sheet13">
    <tabColor rgb="FFFF66FF"/>
    <pageSetUpPr fitToPage="1"/>
  </sheetPr>
  <dimension ref="C1:R143"/>
  <sheetViews>
    <sheetView showGridLines="0" view="pageBreakPreview" zoomScale="60" zoomScaleNormal="71" zoomScalePageLayoutView="71" workbookViewId="0" topLeftCell="H1">
      <selection activeCell="O2" sqref="O2"/>
    </sheetView>
  </sheetViews>
  <sheetFormatPr defaultColWidth="9.140625" defaultRowHeight="15"/>
  <cols>
    <col min="1" max="1" width="2.00390625" style="103" customWidth="1"/>
    <col min="2" max="2" width="2.140625" style="103" customWidth="1"/>
    <col min="3" max="3" width="29.421875" style="107" customWidth="1"/>
    <col min="4" max="4" width="45.28125" style="107" customWidth="1"/>
    <col min="5" max="5" width="16.00390625" style="107" customWidth="1"/>
    <col min="6" max="6" width="16.00390625" style="103" customWidth="1"/>
    <col min="7" max="10" width="10.140625" style="103" customWidth="1"/>
    <col min="11" max="11" width="32.7109375" style="140" customWidth="1"/>
    <col min="12" max="12" width="27.7109375" style="140" customWidth="1"/>
    <col min="13" max="13" width="33.28125" style="140" customWidth="1"/>
    <col min="14" max="16" width="12.28125" style="140" customWidth="1"/>
    <col min="17" max="17" width="31.8515625" style="140" customWidth="1"/>
    <col min="18" max="19" width="3.28125" style="103" customWidth="1"/>
    <col min="20" max="16384" width="8.8515625" style="103" customWidth="1"/>
  </cols>
  <sheetData>
    <row r="1" spans="3:18" ht="49.5" customHeight="1">
      <c r="C1" s="101"/>
      <c r="D1" s="101"/>
      <c r="E1" s="101"/>
      <c r="F1" s="524" t="s">
        <v>193</v>
      </c>
      <c r="G1" s="524"/>
      <c r="H1" s="524"/>
      <c r="I1" s="524"/>
      <c r="J1" s="524"/>
      <c r="K1" s="524"/>
      <c r="L1" s="524"/>
      <c r="M1" s="101"/>
      <c r="N1" s="101"/>
      <c r="O1" s="101"/>
      <c r="P1" s="101"/>
      <c r="Q1" s="102" t="s">
        <v>243</v>
      </c>
      <c r="R1" s="101"/>
    </row>
    <row r="2" spans="3:18" s="107" customFormat="1" ht="31.5" customHeight="1">
      <c r="C2" s="104" t="s">
        <v>95</v>
      </c>
      <c r="D2" s="105"/>
      <c r="E2" s="106"/>
      <c r="F2" s="106"/>
      <c r="G2" s="106"/>
      <c r="H2" s="106"/>
      <c r="I2" s="106"/>
      <c r="J2" s="106"/>
      <c r="K2" s="106"/>
      <c r="L2" s="106"/>
      <c r="M2" s="106"/>
      <c r="N2" s="106"/>
      <c r="O2" s="106"/>
      <c r="P2" s="106"/>
      <c r="R2" s="106"/>
    </row>
    <row r="3" spans="3:18" ht="48.75" customHeight="1">
      <c r="C3" s="525" t="s">
        <v>175</v>
      </c>
      <c r="D3" s="526"/>
      <c r="E3" s="526"/>
      <c r="F3" s="526"/>
      <c r="G3" s="526"/>
      <c r="H3" s="526"/>
      <c r="I3" s="526"/>
      <c r="J3" s="526"/>
      <c r="K3" s="526"/>
      <c r="L3" s="526"/>
      <c r="M3" s="526"/>
      <c r="N3" s="526"/>
      <c r="O3" s="526"/>
      <c r="P3" s="526"/>
      <c r="Q3" s="526"/>
      <c r="R3" s="108"/>
    </row>
    <row r="4" spans="3:17" ht="24.75" customHeight="1">
      <c r="C4" s="526"/>
      <c r="D4" s="526"/>
      <c r="E4" s="526"/>
      <c r="F4" s="526"/>
      <c r="G4" s="526"/>
      <c r="H4" s="526"/>
      <c r="I4" s="526"/>
      <c r="J4" s="526"/>
      <c r="K4" s="526"/>
      <c r="L4" s="526"/>
      <c r="M4" s="526"/>
      <c r="N4" s="526"/>
      <c r="O4" s="526"/>
      <c r="P4" s="526"/>
      <c r="Q4" s="526"/>
    </row>
    <row r="5" spans="3:17" ht="35.25" customHeight="1">
      <c r="C5" s="537" t="s">
        <v>154</v>
      </c>
      <c r="D5" s="535">
        <f>IF('様式A'!B10="","",'様式A'!B10)</f>
      </c>
      <c r="E5" s="536"/>
      <c r="F5" s="536"/>
      <c r="G5" s="536"/>
      <c r="H5" s="536"/>
      <c r="K5" s="106"/>
      <c r="L5" s="106"/>
      <c r="M5" s="527" t="s">
        <v>70</v>
      </c>
      <c r="N5" s="528"/>
      <c r="O5" s="529"/>
      <c r="P5" s="530"/>
      <c r="Q5" s="531"/>
    </row>
    <row r="6" spans="3:17" ht="35.25" customHeight="1">
      <c r="C6" s="287"/>
      <c r="D6" s="452"/>
      <c r="E6" s="452"/>
      <c r="F6" s="452"/>
      <c r="G6" s="452"/>
      <c r="H6" s="452"/>
      <c r="K6" s="110"/>
      <c r="L6" s="111"/>
      <c r="M6" s="527" t="s">
        <v>221</v>
      </c>
      <c r="N6" s="528"/>
      <c r="O6" s="532"/>
      <c r="P6" s="533"/>
      <c r="Q6" s="534"/>
    </row>
    <row r="7" spans="3:17" ht="50.25" customHeight="1">
      <c r="C7" s="109" t="s">
        <v>176</v>
      </c>
      <c r="D7" s="561">
        <f>IF('様式C_研究責任医師'!M7="","",'様式C_研究責任医師'!M7)</f>
      </c>
      <c r="E7" s="478"/>
      <c r="F7" s="112"/>
      <c r="G7" s="113"/>
      <c r="H7" s="113"/>
      <c r="K7" s="110"/>
      <c r="L7" s="111"/>
      <c r="M7" s="562" t="s">
        <v>222</v>
      </c>
      <c r="N7" s="528"/>
      <c r="O7" s="532"/>
      <c r="P7" s="533"/>
      <c r="Q7" s="534"/>
    </row>
    <row r="8" spans="3:17" ht="36.75" customHeight="1">
      <c r="C8" s="109" t="s">
        <v>99</v>
      </c>
      <c r="G8" s="113"/>
      <c r="H8" s="113"/>
      <c r="K8" s="114"/>
      <c r="L8" s="114"/>
      <c r="M8" s="161"/>
      <c r="N8" s="162"/>
      <c r="O8" s="111"/>
      <c r="P8" s="163"/>
      <c r="Q8" s="163"/>
    </row>
    <row r="9" spans="3:17" ht="36.75" customHeight="1">
      <c r="C9" s="115" t="s">
        <v>100</v>
      </c>
      <c r="D9" s="550">
        <f>IF('様式C_研究責任医師'!M5="","",'様式C_研究責任医師'!M5)</f>
      </c>
      <c r="E9" s="551"/>
      <c r="G9" s="113"/>
      <c r="H9" s="113"/>
      <c r="K9" s="114"/>
      <c r="L9" s="114"/>
      <c r="M9" s="161"/>
      <c r="N9" s="162"/>
      <c r="O9" s="111"/>
      <c r="P9" s="163"/>
      <c r="Q9" s="163"/>
    </row>
    <row r="10" spans="3:17" ht="34.5" customHeight="1">
      <c r="C10" s="115" t="s">
        <v>101</v>
      </c>
      <c r="D10" s="550">
        <f>IF('様式C_研究責任医師'!M6="","",'様式C_研究責任医師'!M6)</f>
      </c>
      <c r="E10" s="551"/>
      <c r="F10" s="112"/>
      <c r="G10" s="116"/>
      <c r="H10" s="212"/>
      <c r="I10" s="116"/>
      <c r="J10" s="212"/>
      <c r="K10" s="110"/>
      <c r="L10" s="114"/>
      <c r="M10" s="114"/>
      <c r="N10" s="117"/>
      <c r="O10" s="117"/>
      <c r="P10" s="117"/>
      <c r="Q10" s="117"/>
    </row>
    <row r="11" spans="3:17" ht="34.5" customHeight="1">
      <c r="C11" s="115" t="s">
        <v>102</v>
      </c>
      <c r="D11" s="550">
        <f>D7</f>
      </c>
      <c r="E11" s="551"/>
      <c r="F11" s="112"/>
      <c r="G11" s="116"/>
      <c r="H11" s="212"/>
      <c r="I11" s="116"/>
      <c r="J11" s="212"/>
      <c r="K11" s="110"/>
      <c r="L11" s="114"/>
      <c r="M11" s="114"/>
      <c r="N11" s="118" t="s">
        <v>103</v>
      </c>
      <c r="O11" s="117"/>
      <c r="P11" s="117"/>
      <c r="Q11" s="117"/>
    </row>
    <row r="12" spans="3:18" ht="31.5" customHeight="1">
      <c r="C12" s="119"/>
      <c r="D12" s="119"/>
      <c r="E12" s="120"/>
      <c r="F12" s="112"/>
      <c r="G12" s="212"/>
      <c r="H12" s="212"/>
      <c r="I12" s="212"/>
      <c r="J12" s="212"/>
      <c r="K12" s="121"/>
      <c r="L12" s="122"/>
      <c r="M12" s="114"/>
      <c r="N12" s="552">
        <f>IF('様式C_研究責任医師'!M10="","",'様式C_研究責任医師'!M10)</f>
      </c>
      <c r="O12" s="553"/>
      <c r="P12" s="553"/>
      <c r="Q12" s="554"/>
      <c r="R12" s="123"/>
    </row>
    <row r="13" spans="3:17" ht="25.5" customHeight="1">
      <c r="C13" s="124" t="s">
        <v>18</v>
      </c>
      <c r="D13" s="124" t="s">
        <v>19</v>
      </c>
      <c r="F13" s="471" t="s">
        <v>18</v>
      </c>
      <c r="G13" s="341"/>
      <c r="H13" s="302"/>
      <c r="I13" s="471" t="s">
        <v>19</v>
      </c>
      <c r="J13" s="341"/>
      <c r="K13" s="302"/>
      <c r="M13" s="114"/>
      <c r="N13" s="555"/>
      <c r="O13" s="556"/>
      <c r="P13" s="556"/>
      <c r="Q13" s="557"/>
    </row>
    <row r="14" spans="3:17" ht="25.5" customHeight="1">
      <c r="C14" s="126">
        <f>IF('様式C_研究責任医師'!C10="","",'様式C_研究責任医師'!C10)</f>
      </c>
      <c r="D14" s="126">
        <f>IF('様式C_研究責任医師'!D10="","",'様式C_研究責任医師'!D10)</f>
      </c>
      <c r="F14" s="470">
        <f>IF('様式C_研究責任医師'!F10="","",'様式C_研究責任医師'!F10)</f>
      </c>
      <c r="G14" s="341"/>
      <c r="H14" s="302"/>
      <c r="I14" s="470">
        <f>IF('様式C_研究責任医師'!H10="","",'様式C_研究責任医師'!H10)</f>
      </c>
      <c r="J14" s="341"/>
      <c r="K14" s="302"/>
      <c r="M14" s="114"/>
      <c r="N14" s="555"/>
      <c r="O14" s="556"/>
      <c r="P14" s="556"/>
      <c r="Q14" s="557"/>
    </row>
    <row r="15" spans="3:17" ht="25.5" customHeight="1">
      <c r="C15" s="126">
        <f>IF('様式C_研究責任医師'!C11="","",'様式C_研究責任医師'!C11)</f>
      </c>
      <c r="D15" s="126">
        <f>IF('様式C_研究責任医師'!D11="","",'様式C_研究責任医師'!D11)</f>
      </c>
      <c r="F15" s="470">
        <f>IF('様式C_研究責任医師'!F11="","",'様式C_研究責任医師'!F11)</f>
      </c>
      <c r="G15" s="341"/>
      <c r="H15" s="302"/>
      <c r="I15" s="470">
        <f>IF('様式C_研究責任医師'!H11="","",'様式C_研究責任医師'!H11)</f>
      </c>
      <c r="J15" s="341"/>
      <c r="K15" s="302"/>
      <c r="M15" s="114"/>
      <c r="N15" s="558"/>
      <c r="O15" s="559"/>
      <c r="P15" s="559"/>
      <c r="Q15" s="560"/>
    </row>
    <row r="16" spans="3:17" ht="25.5" customHeight="1">
      <c r="C16" s="126">
        <f>IF('様式C_研究責任医師'!C12="","",'様式C_研究責任医師'!C12)</f>
      </c>
      <c r="D16" s="126">
        <f>IF('様式C_研究責任医師'!D12="","",'様式C_研究責任医師'!D12)</f>
      </c>
      <c r="F16" s="470">
        <f>IF('様式C_研究責任医師'!F12="","",'様式C_研究責任医師'!F12)</f>
      </c>
      <c r="G16" s="341"/>
      <c r="H16" s="302"/>
      <c r="I16" s="470">
        <f>IF('様式C_研究責任医師'!H12="","",'様式C_研究責任医師'!H12)</f>
      </c>
      <c r="J16" s="341"/>
      <c r="K16" s="302"/>
      <c r="M16" s="122"/>
      <c r="N16" s="118" t="s">
        <v>104</v>
      </c>
      <c r="O16" s="112"/>
      <c r="P16" s="538" t="s">
        <v>105</v>
      </c>
      <c r="Q16" s="539"/>
    </row>
    <row r="17" spans="3:17" ht="25.5" customHeight="1">
      <c r="C17" s="126">
        <f>IF('様式C_研究責任医師'!C13="","",'様式C_研究責任医師'!C13)</f>
      </c>
      <c r="D17" s="126">
        <f>IF('様式C_研究責任医師'!D13="","",'様式C_研究責任医師'!D13)</f>
      </c>
      <c r="F17" s="470">
        <f>IF('様式C_研究責任医師'!F13="","",'様式C_研究責任医師'!F13)</f>
      </c>
      <c r="G17" s="341"/>
      <c r="H17" s="302"/>
      <c r="I17" s="470">
        <f>IF('様式C_研究責任医師'!H13="","",'様式C_研究責任医師'!H13)</f>
      </c>
      <c r="J17" s="341"/>
      <c r="K17" s="302"/>
      <c r="M17" s="122"/>
      <c r="N17" s="128"/>
      <c r="O17" s="112"/>
      <c r="P17" s="540"/>
      <c r="Q17" s="540"/>
    </row>
    <row r="18" spans="3:17" ht="25.5" customHeight="1">
      <c r="C18" s="126">
        <f>IF('様式C_研究責任医師'!C14="","",'様式C_研究責任医師'!C14)</f>
      </c>
      <c r="D18" s="126">
        <f>IF('様式C_研究責任医師'!D14="","",'様式C_研究責任医師'!D14)</f>
      </c>
      <c r="F18" s="470">
        <f>IF('様式C_研究責任医師'!F14="","",'様式C_研究責任医師'!F14)</f>
      </c>
      <c r="G18" s="341"/>
      <c r="H18" s="302"/>
      <c r="I18" s="470">
        <f>IF('様式C_研究責任医師'!H14="","",'様式C_研究責任医師'!H14)</f>
      </c>
      <c r="J18" s="341"/>
      <c r="K18" s="302"/>
      <c r="M18" s="122"/>
      <c r="N18" s="541"/>
      <c r="O18" s="542"/>
      <c r="P18" s="542"/>
      <c r="Q18" s="543"/>
    </row>
    <row r="19" spans="3:17" ht="25.5" customHeight="1">
      <c r="C19" s="126">
        <f>IF('様式C_研究責任医師'!C15="","",'様式C_研究責任医師'!C15)</f>
      </c>
      <c r="D19" s="126">
        <f>IF('様式C_研究責任医師'!D15="","",'様式C_研究責任医師'!D15)</f>
      </c>
      <c r="F19" s="470">
        <f>IF('様式C_研究責任医師'!F15="","",'様式C_研究責任医師'!F15)</f>
      </c>
      <c r="G19" s="341"/>
      <c r="H19" s="302"/>
      <c r="I19" s="470">
        <f>IF('様式C_研究責任医師'!H15="","",'様式C_研究責任医師'!H15)</f>
      </c>
      <c r="J19" s="341"/>
      <c r="K19" s="302"/>
      <c r="M19" s="122"/>
      <c r="N19" s="544"/>
      <c r="O19" s="545"/>
      <c r="P19" s="545"/>
      <c r="Q19" s="546"/>
    </row>
    <row r="20" spans="3:17" ht="25.5" customHeight="1">
      <c r="C20" s="126">
        <f>IF('様式C_研究責任医師'!C16="","",'様式C_研究責任医師'!C16)</f>
      </c>
      <c r="D20" s="126">
        <f>IF('様式C_研究責任医師'!D16="","",'様式C_研究責任医師'!D16)</f>
      </c>
      <c r="F20" s="470">
        <f>IF('様式C_研究責任医師'!F16="","",'様式C_研究責任医師'!F16)</f>
      </c>
      <c r="G20" s="341"/>
      <c r="H20" s="302"/>
      <c r="I20" s="470">
        <f>IF('様式C_研究責任医師'!H16="","",'様式C_研究責任医師'!H16)</f>
      </c>
      <c r="J20" s="341"/>
      <c r="K20" s="302"/>
      <c r="M20" s="122"/>
      <c r="N20" s="544"/>
      <c r="O20" s="545"/>
      <c r="P20" s="545"/>
      <c r="Q20" s="546"/>
    </row>
    <row r="21" spans="3:17" ht="25.5" customHeight="1">
      <c r="C21" s="126">
        <f>IF('様式C_研究責任医師'!C17="","",'様式C_研究責任医師'!C17)</f>
      </c>
      <c r="D21" s="126">
        <f>IF('様式C_研究責任医師'!D17="","",'様式C_研究責任医師'!D17)</f>
      </c>
      <c r="F21" s="470">
        <f>IF('様式C_研究責任医師'!F17="","",'様式C_研究責任医師'!F17)</f>
      </c>
      <c r="G21" s="341"/>
      <c r="H21" s="302"/>
      <c r="I21" s="470">
        <f>IF('様式C_研究責任医師'!H17="","",'様式C_研究責任医師'!H17)</f>
      </c>
      <c r="J21" s="341"/>
      <c r="K21" s="302"/>
      <c r="M21" s="122"/>
      <c r="N21" s="544"/>
      <c r="O21" s="545"/>
      <c r="P21" s="545"/>
      <c r="Q21" s="546"/>
    </row>
    <row r="22" spans="3:18" ht="33" customHeight="1">
      <c r="C22" s="129"/>
      <c r="D22" s="129"/>
      <c r="E22" s="129"/>
      <c r="F22" s="130"/>
      <c r="G22" s="127"/>
      <c r="H22" s="218"/>
      <c r="I22" s="131"/>
      <c r="J22" s="131"/>
      <c r="K22" s="131"/>
      <c r="L22" s="131"/>
      <c r="M22" s="131"/>
      <c r="N22" s="547"/>
      <c r="O22" s="548"/>
      <c r="P22" s="548"/>
      <c r="Q22" s="549"/>
      <c r="R22" s="123"/>
    </row>
    <row r="23" spans="3:18" ht="27.75" customHeight="1">
      <c r="C23" s="132" t="s">
        <v>119</v>
      </c>
      <c r="D23" s="133"/>
      <c r="E23" s="134"/>
      <c r="F23" s="135"/>
      <c r="G23" s="135"/>
      <c r="H23" s="135"/>
      <c r="I23" s="135"/>
      <c r="J23" s="135"/>
      <c r="K23" s="135"/>
      <c r="L23" s="136"/>
      <c r="M23" s="136"/>
      <c r="N23" s="136"/>
      <c r="O23" s="136"/>
      <c r="P23" s="136"/>
      <c r="Q23" s="136"/>
      <c r="R23" s="137"/>
    </row>
    <row r="24" spans="3:17" ht="29.25" customHeight="1">
      <c r="C24" s="354" t="s">
        <v>223</v>
      </c>
      <c r="D24" s="355"/>
      <c r="E24" s="356"/>
      <c r="F24" s="159" t="s">
        <v>63</v>
      </c>
      <c r="G24" s="563">
        <f>IF('様式C_研究責任医師'!G19="","",'様式C_研究責任医師'!G19)</f>
      </c>
      <c r="H24" s="564"/>
      <c r="I24" s="564"/>
      <c r="J24" s="564"/>
      <c r="K24" s="300"/>
      <c r="L24" s="565">
        <f>IF('様式C_研究責任医師'!J19="","",'様式C_研究責任医師'!J19)</f>
      </c>
      <c r="M24" s="566"/>
      <c r="N24" s="566"/>
      <c r="O24" s="566"/>
      <c r="P24" s="566"/>
      <c r="Q24" s="300"/>
    </row>
    <row r="25" spans="3:17" ht="29.25" customHeight="1">
      <c r="C25" s="357"/>
      <c r="D25" s="358"/>
      <c r="E25" s="359"/>
      <c r="F25" s="160" t="s">
        <v>106</v>
      </c>
      <c r="G25" s="563">
        <f>IF('様式C_研究責任医師'!G20="","",'様式C_研究責任医師'!G20)</f>
      </c>
      <c r="H25" s="564"/>
      <c r="I25" s="564"/>
      <c r="J25" s="564"/>
      <c r="K25" s="300"/>
      <c r="L25" s="565">
        <f>IF('様式C_研究責任医師'!J20="","",'様式C_研究責任医師'!J20)</f>
      </c>
      <c r="M25" s="566"/>
      <c r="N25" s="566"/>
      <c r="O25" s="566"/>
      <c r="P25" s="566"/>
      <c r="Q25" s="300"/>
    </row>
    <row r="26" spans="3:17" ht="29.25" customHeight="1">
      <c r="C26" s="357"/>
      <c r="D26" s="358"/>
      <c r="E26" s="359"/>
      <c r="F26" s="160" t="s">
        <v>107</v>
      </c>
      <c r="G26" s="563">
        <f>IF('様式C_研究責任医師'!G21="","",'様式C_研究責任医師'!G21)</f>
      </c>
      <c r="H26" s="564"/>
      <c r="I26" s="564"/>
      <c r="J26" s="564"/>
      <c r="K26" s="300"/>
      <c r="L26" s="565">
        <f>IF('様式C_研究責任医師'!J21="","",'様式C_研究責任医師'!J21)</f>
      </c>
      <c r="M26" s="566"/>
      <c r="N26" s="566"/>
      <c r="O26" s="566"/>
      <c r="P26" s="566"/>
      <c r="Q26" s="300"/>
    </row>
    <row r="27" spans="3:17" ht="29.25" customHeight="1">
      <c r="C27" s="357"/>
      <c r="D27" s="358"/>
      <c r="E27" s="359"/>
      <c r="F27" s="160" t="s">
        <v>108</v>
      </c>
      <c r="G27" s="563">
        <f>IF('様式C_研究責任医師'!G22="","",'様式C_研究責任医師'!G22)</f>
      </c>
      <c r="H27" s="564"/>
      <c r="I27" s="564"/>
      <c r="J27" s="564"/>
      <c r="K27" s="300"/>
      <c r="L27" s="565">
        <f>IF('様式C_研究責任医師'!J22="","",'様式C_研究責任医師'!J22)</f>
      </c>
      <c r="M27" s="566"/>
      <c r="N27" s="566"/>
      <c r="O27" s="566"/>
      <c r="P27" s="566"/>
      <c r="Q27" s="300"/>
    </row>
    <row r="28" spans="3:17" ht="29.25" customHeight="1">
      <c r="C28" s="357"/>
      <c r="D28" s="358"/>
      <c r="E28" s="359"/>
      <c r="F28" s="160" t="s">
        <v>109</v>
      </c>
      <c r="G28" s="563">
        <f>IF('様式C_研究責任医師'!G23="","",'様式C_研究責任医師'!G23)</f>
      </c>
      <c r="H28" s="564"/>
      <c r="I28" s="564"/>
      <c r="J28" s="564"/>
      <c r="K28" s="300"/>
      <c r="L28" s="565">
        <f>IF('様式C_研究責任医師'!J23="","",'様式C_研究責任医師'!J23)</f>
      </c>
      <c r="M28" s="566"/>
      <c r="N28" s="566"/>
      <c r="O28" s="566"/>
      <c r="P28" s="566"/>
      <c r="Q28" s="300"/>
    </row>
    <row r="29" spans="3:17" ht="29.25" customHeight="1">
      <c r="C29" s="357"/>
      <c r="D29" s="358"/>
      <c r="E29" s="359"/>
      <c r="F29" s="159" t="s">
        <v>117</v>
      </c>
      <c r="G29" s="563">
        <f>IF('様式C_研究責任医師'!G24="","",'様式C_研究責任医師'!G24)</f>
      </c>
      <c r="H29" s="564"/>
      <c r="I29" s="564"/>
      <c r="J29" s="564"/>
      <c r="K29" s="300"/>
      <c r="L29" s="565">
        <f>IF('様式C_研究責任医師'!J24="","",'様式C_研究責任医師'!J24)</f>
      </c>
      <c r="M29" s="566"/>
      <c r="N29" s="566"/>
      <c r="O29" s="566"/>
      <c r="P29" s="566"/>
      <c r="Q29" s="300"/>
    </row>
    <row r="30" spans="3:17" ht="29.25" customHeight="1">
      <c r="C30" s="360"/>
      <c r="D30" s="361"/>
      <c r="E30" s="362"/>
      <c r="F30" s="160" t="s">
        <v>118</v>
      </c>
      <c r="G30" s="563">
        <f>IF('様式C_研究責任医師'!G25="","",'様式C_研究責任医師'!G25)</f>
      </c>
      <c r="H30" s="564"/>
      <c r="I30" s="564"/>
      <c r="J30" s="564"/>
      <c r="K30" s="300"/>
      <c r="L30" s="565">
        <f>IF('様式C_研究責任医師'!J25="","",'様式C_研究責任医師'!J25)</f>
      </c>
      <c r="M30" s="566"/>
      <c r="N30" s="566"/>
      <c r="O30" s="566"/>
      <c r="P30" s="566"/>
      <c r="Q30" s="300"/>
    </row>
    <row r="31" spans="3:18" ht="12.75" customHeight="1">
      <c r="C31" s="138"/>
      <c r="D31" s="138"/>
      <c r="E31" s="138"/>
      <c r="F31" s="139"/>
      <c r="G31" s="254"/>
      <c r="H31" s="254"/>
      <c r="I31" s="254"/>
      <c r="J31" s="254"/>
      <c r="K31" s="254"/>
      <c r="L31" s="254"/>
      <c r="M31" s="254"/>
      <c r="N31" s="254"/>
      <c r="O31" s="254"/>
      <c r="P31" s="254"/>
      <c r="Q31" s="254"/>
      <c r="R31" s="139"/>
    </row>
    <row r="32" spans="3:10" ht="44.25" customHeight="1">
      <c r="C32" s="567" t="s">
        <v>77</v>
      </c>
      <c r="D32" s="567"/>
      <c r="E32" s="568"/>
      <c r="F32" s="135"/>
      <c r="G32" s="140"/>
      <c r="H32" s="140"/>
      <c r="I32" s="140"/>
      <c r="J32" s="140"/>
    </row>
    <row r="33" spans="5:17" ht="31.5" customHeight="1">
      <c r="E33" s="141" t="s">
        <v>168</v>
      </c>
      <c r="F33" s="142" t="s">
        <v>110</v>
      </c>
      <c r="G33" s="496">
        <f>IF(G24="","",G24)</f>
      </c>
      <c r="H33" s="497"/>
      <c r="I33" s="498"/>
      <c r="J33" s="498"/>
      <c r="K33" s="498"/>
      <c r="L33" s="498"/>
      <c r="M33" s="498"/>
      <c r="N33" s="498"/>
      <c r="O33" s="498"/>
      <c r="P33" s="498"/>
      <c r="Q33" s="499"/>
    </row>
    <row r="34" spans="5:10" ht="19.5" customHeight="1">
      <c r="E34" s="143"/>
      <c r="F34" s="140"/>
      <c r="G34" s="140"/>
      <c r="H34" s="140"/>
      <c r="I34" s="140"/>
      <c r="J34" s="140"/>
    </row>
    <row r="35" spans="3:17" ht="21" customHeight="1">
      <c r="C35" s="500" t="s">
        <v>62</v>
      </c>
      <c r="D35" s="501"/>
      <c r="E35" s="501"/>
      <c r="F35" s="502"/>
      <c r="G35" s="523" t="s">
        <v>61</v>
      </c>
      <c r="H35" s="304"/>
      <c r="I35" s="523" t="s">
        <v>79</v>
      </c>
      <c r="J35" s="304"/>
      <c r="K35" s="509" t="s">
        <v>111</v>
      </c>
      <c r="L35" s="510"/>
      <c r="M35" s="510"/>
      <c r="N35" s="511"/>
      <c r="O35" s="518" t="s">
        <v>112</v>
      </c>
      <c r="P35" s="518" t="s">
        <v>113</v>
      </c>
      <c r="Q35" s="518" t="s">
        <v>114</v>
      </c>
    </row>
    <row r="36" spans="3:17" ht="21" customHeight="1">
      <c r="C36" s="503"/>
      <c r="D36" s="504"/>
      <c r="E36" s="504"/>
      <c r="F36" s="505"/>
      <c r="G36" s="520" t="s">
        <v>23</v>
      </c>
      <c r="H36" s="518" t="s">
        <v>194</v>
      </c>
      <c r="I36" s="520" t="s">
        <v>23</v>
      </c>
      <c r="J36" s="518" t="s">
        <v>194</v>
      </c>
      <c r="K36" s="512"/>
      <c r="L36" s="513"/>
      <c r="M36" s="513"/>
      <c r="N36" s="514"/>
      <c r="O36" s="519"/>
      <c r="P36" s="521"/>
      <c r="Q36" s="521"/>
    </row>
    <row r="37" spans="3:17" ht="36.75" customHeight="1">
      <c r="C37" s="506"/>
      <c r="D37" s="507"/>
      <c r="E37" s="507"/>
      <c r="F37" s="508"/>
      <c r="G37" s="523"/>
      <c r="H37" s="313"/>
      <c r="I37" s="523"/>
      <c r="J37" s="313"/>
      <c r="K37" s="515"/>
      <c r="L37" s="516"/>
      <c r="M37" s="516"/>
      <c r="N37" s="517"/>
      <c r="O37" s="520"/>
      <c r="P37" s="522"/>
      <c r="Q37" s="522"/>
    </row>
    <row r="38" spans="3:17" ht="67.5" customHeight="1">
      <c r="C38" s="380" t="s">
        <v>177</v>
      </c>
      <c r="D38" s="341"/>
      <c r="E38" s="302"/>
      <c r="F38" s="56" t="s">
        <v>52</v>
      </c>
      <c r="G38" s="226">
        <f>IF('様式C_研究責任医師'!G33="","",'様式C_研究責任医師'!G33)</f>
      </c>
      <c r="H38" s="226"/>
      <c r="I38" s="226">
        <f>IF('様式C_研究責任医師'!J33="","",'様式C_研究責任医師'!J33)</f>
      </c>
      <c r="J38" s="227"/>
      <c r="K38" s="490">
        <f>IF('様式C_研究責任医師'!M33="","",'様式C_研究責任医師'!M33)</f>
      </c>
      <c r="L38" s="491">
        <f>IF('様式C_研究責任医師'!J33="","",'様式C_研究責任医師'!J33)</f>
      </c>
      <c r="M38" s="492" t="str">
        <f>IF('様式C_研究責任医師'!K33="","",'様式C_研究責任医師'!K33)</f>
        <v>受入金額(円)</v>
      </c>
      <c r="N38" s="228">
        <f>IF('様式C_研究責任医師'!N33="","",'様式C_研究責任医師'!N33)</f>
      </c>
      <c r="O38" s="151"/>
      <c r="P38" s="151"/>
      <c r="Q38" s="144"/>
    </row>
    <row r="39" spans="3:17" ht="97.5" customHeight="1">
      <c r="C39" s="474" t="s">
        <v>178</v>
      </c>
      <c r="D39" s="475"/>
      <c r="E39" s="476"/>
      <c r="F39" s="145" t="s">
        <v>52</v>
      </c>
      <c r="G39" s="222">
        <f>IF('様式C_研究責任医師'!G34="","",'様式C_研究責任医師'!G34)</f>
      </c>
      <c r="H39" s="222" t="str">
        <f>IF('様式C_研究責任医師'!I35="有","給与あり",IF('様式C_研究責任医師'!I35="無","給与なし","-"))</f>
        <v>-</v>
      </c>
      <c r="I39" s="222">
        <f>IF('様式C_研究責任医師'!J34="","",'様式C_研究責任医師'!J34)</f>
      </c>
      <c r="J39" s="223" t="str">
        <f>IF('様式C_研究責任医師'!L35="有","給与あり",IF('様式C_研究責任医師'!L35="無","給与なし","-"))</f>
        <v>-</v>
      </c>
      <c r="K39" s="472">
        <f>IF('様式C_研究責任医師'!M34="","",'様式C_研究責任医師'!M34)</f>
      </c>
      <c r="L39" s="473">
        <f>IF('様式C_研究責任医師'!J34="","",'様式C_研究責任医師'!J34)</f>
      </c>
      <c r="M39" s="300" t="str">
        <f>IF('様式C_研究責任医師'!K34="","",'様式C_研究責任医師'!K34)</f>
        <v>期間</v>
      </c>
      <c r="N39" s="229">
        <f>IF('様式C_研究責任医師'!N34="","",'様式C_研究責任医師'!N34)</f>
      </c>
      <c r="O39" s="240"/>
      <c r="P39" s="240"/>
      <c r="Q39" s="147"/>
    </row>
    <row r="40" spans="3:17" ht="97.5" customHeight="1">
      <c r="C40" s="474" t="s">
        <v>171</v>
      </c>
      <c r="D40" s="475"/>
      <c r="E40" s="476"/>
      <c r="F40" s="145" t="s">
        <v>52</v>
      </c>
      <c r="G40" s="222">
        <f>IF('様式C_研究責任医師'!G36="","",'様式C_研究責任医師'!G36)</f>
      </c>
      <c r="H40" s="222" t="str">
        <f>IF('様式C_研究責任医師'!I37&gt;=2500000,"250万円以上の利益あり","-")</f>
        <v>-</v>
      </c>
      <c r="I40" s="222">
        <f>IF('様式C_研究責任医師'!J36="","",'様式C_研究責任医師'!J36)</f>
      </c>
      <c r="J40" s="223" t="str">
        <f>IF('様式C_研究責任医師'!L37&gt;=2500000,"250万円以上の利益あり","-")</f>
        <v>-</v>
      </c>
      <c r="K40" s="472">
        <f>IF('様式C_研究責任医師'!M36="","",'様式C_研究責任医師'!M36)</f>
      </c>
      <c r="L40" s="473">
        <f>IF('様式C_研究責任医師'!J36="","",'様式C_研究責任医師'!J36)</f>
      </c>
      <c r="M40" s="300" t="str">
        <f>IF('様式C_研究責任医師'!K36="","",'様式C_研究責任医師'!K36)</f>
        <v>経済的利益の内容(複数ある場合はすべて記載)</v>
      </c>
      <c r="N40" s="229">
        <f>IF('様式C_研究責任医師'!N36="","",'様式C_研究責任医師'!N36)</f>
      </c>
      <c r="O40" s="240"/>
      <c r="P40" s="240"/>
      <c r="Q40" s="147"/>
    </row>
    <row r="41" spans="3:17" ht="97.5" customHeight="1">
      <c r="C41" s="493"/>
      <c r="D41" s="494"/>
      <c r="E41" s="495"/>
      <c r="F41" s="148" t="s">
        <v>115</v>
      </c>
      <c r="G41" s="222">
        <f>IF('様式C_研究責任医師'!G38="","",'様式C_研究責任医師'!G38)</f>
      </c>
      <c r="H41" s="224" t="str">
        <f>IF('様式C_研究責任医師'!I39&gt;=2500000,"250万円以上の利益あり","-")</f>
        <v>-</v>
      </c>
      <c r="I41" s="224">
        <f>IF('様式C_研究責任医師'!J38="","",'様式C_研究責任医師'!J38)</f>
      </c>
      <c r="J41" s="225" t="str">
        <f>IF('様式C_研究責任医師'!L39&gt;=2500000,"250万円以上の利益あり","-")</f>
        <v>-</v>
      </c>
      <c r="K41" s="472">
        <f>IF('様式C_研究責任医師'!M38="","",'様式C_研究責任医師'!M38)</f>
      </c>
      <c r="L41" s="473">
        <f>IF('様式C_研究責任医師'!J38="","",'様式C_研究責任医師'!J38)</f>
      </c>
      <c r="M41" s="300" t="str">
        <f>IF('様式C_研究責任医師'!K38="","",'様式C_研究責任医師'!K38)</f>
        <v>経済的利益の内容(複数ある場合はすべて記載)</v>
      </c>
      <c r="N41" s="229">
        <f>IF('様式C_研究責任医師'!N38="","",'様式C_研究責任医師'!N38)</f>
      </c>
      <c r="O41" s="240"/>
      <c r="P41" s="240"/>
      <c r="Q41" s="147"/>
    </row>
    <row r="42" spans="3:17" ht="97.5" customHeight="1">
      <c r="C42" s="480" t="s">
        <v>180</v>
      </c>
      <c r="D42" s="481"/>
      <c r="E42" s="482"/>
      <c r="F42" s="145" t="s">
        <v>52</v>
      </c>
      <c r="G42" s="222">
        <f>IF('様式C_研究責任医師'!G40="","",'様式C_研究責任医師'!G40)</f>
      </c>
      <c r="H42" s="226"/>
      <c r="I42" s="226">
        <f>IF('様式C_研究責任医師'!J40="","",'様式C_研究責任医師'!J40)</f>
      </c>
      <c r="J42" s="227"/>
      <c r="K42" s="472">
        <f>IF('様式C_研究責任医師'!M40="","",'様式C_研究責任医師'!M40)</f>
      </c>
      <c r="L42" s="473">
        <f>IF('様式C_研究責任医師'!J39="","",'様式C_研究責任医師'!J40)</f>
      </c>
      <c r="M42" s="300" t="str">
        <f>IF('様式C_研究責任医師'!K39="","",'様式C_研究責任医師'!K40)</f>
        <v>役職等の種類</v>
      </c>
      <c r="N42" s="229">
        <f>IF('様式C_研究責任医師'!N40="","",'様式C_研究責任医師'!N40)</f>
      </c>
      <c r="O42" s="240"/>
      <c r="P42" s="151"/>
      <c r="Q42" s="151"/>
    </row>
    <row r="43" spans="3:17" ht="97.5" customHeight="1">
      <c r="C43" s="483"/>
      <c r="D43" s="484"/>
      <c r="E43" s="485"/>
      <c r="F43" s="148" t="s">
        <v>51</v>
      </c>
      <c r="G43" s="222">
        <f>IF('様式C_研究責任医師'!G41="","",'様式C_研究責任医師'!G41)</f>
      </c>
      <c r="H43" s="226"/>
      <c r="I43" s="226">
        <f>IF('様式C_研究責任医師'!J41="","",'様式C_研究責任医師'!J41)</f>
      </c>
      <c r="J43" s="227"/>
      <c r="K43" s="472">
        <f>IF('様式C_研究責任医師'!M41="","",'様式C_研究責任医師'!M41)</f>
      </c>
      <c r="L43" s="473">
        <f>IF('様式C_研究責任医師'!J40="","",'様式C_研究責任医師'!J41)</f>
      </c>
      <c r="M43" s="300" t="str">
        <f>IF('様式C_研究責任医師'!K40="","",'様式C_研究責任医師'!K41)</f>
        <v>役職等の種類</v>
      </c>
      <c r="N43" s="229">
        <f>IF('様式C_研究責任医師'!N41="","",'様式C_研究責任医師'!N41)</f>
      </c>
      <c r="O43" s="240"/>
      <c r="P43" s="151"/>
      <c r="Q43" s="151"/>
    </row>
    <row r="44" spans="3:17" ht="97.5" customHeight="1">
      <c r="C44" s="474" t="s">
        <v>181</v>
      </c>
      <c r="D44" s="475"/>
      <c r="E44" s="486"/>
      <c r="F44" s="145" t="s">
        <v>52</v>
      </c>
      <c r="G44" s="222">
        <f>IF('様式C_研究責任医師'!G42="","",'様式C_研究責任医師'!G42)</f>
      </c>
      <c r="H44" s="226" t="str">
        <f>IF('様式C_研究責任医師'!I42="はい","株式保有",IF('様式C_研究責任医師'!I42="いいえ","株式保有なし","-"))</f>
        <v>-</v>
      </c>
      <c r="I44" s="226">
        <f>IF('様式C_研究責任医師'!J42="","",'様式C_研究責任医師'!J42)</f>
      </c>
      <c r="J44" s="227" t="str">
        <f>IF('様式C_研究責任医師'!L42="はい","株式保有あり",IF('様式C_研究責任医師'!L42="いいえ","株式保有なし","-"))</f>
        <v>-</v>
      </c>
      <c r="K44" s="472">
        <f>IF('様式C_研究責任医師'!M42="","",'様式C_研究責任医師'!M42)</f>
      </c>
      <c r="L44" s="473">
        <f>IF('様式C_研究責任医師'!J42="","",'様式C_研究責任医師'!J42)</f>
      </c>
      <c r="M44" s="300" t="str">
        <f>IF('様式C_研究責任医師'!K42="","",'様式C_研究責任医師'!K42)</f>
        <v>株式を保有している</v>
      </c>
      <c r="N44" s="229">
        <f>IF('様式C_研究責任医師'!N42="","",'様式C_研究責任医師'!N42)</f>
      </c>
      <c r="O44" s="240"/>
      <c r="P44" s="151"/>
      <c r="Q44" s="151"/>
    </row>
    <row r="45" spans="3:17" ht="97.5" customHeight="1">
      <c r="C45" s="487"/>
      <c r="D45" s="488"/>
      <c r="E45" s="489"/>
      <c r="F45" s="148" t="s">
        <v>115</v>
      </c>
      <c r="G45" s="222">
        <f>IF('様式C_研究責任医師'!G44="","",'様式C_研究責任医師'!G44)</f>
      </c>
      <c r="H45" s="226" t="str">
        <f>IF('様式C_研究責任医師'!I44="はい","株式保有あり",IF('様式C_研究責任医師'!I44="いいえ","株式保有なし","-"))</f>
        <v>-</v>
      </c>
      <c r="I45" s="226">
        <f>IF('様式C_研究責任医師'!J44="","",'様式C_研究責任医師'!J44)</f>
      </c>
      <c r="J45" s="227" t="str">
        <f>IF('様式C_研究責任医師'!L44="はい","株式保有あり",IF('様式C_研究責任医師'!L44="いいえ","株式保有なし","-"))</f>
        <v>-</v>
      </c>
      <c r="K45" s="472">
        <f>IF('様式C_研究責任医師'!M44="","",'様式C_研究責任医師'!M44)</f>
      </c>
      <c r="L45" s="473">
        <f>IF('様式C_研究責任医師'!J44="","",'様式C_研究責任医師'!J44)</f>
      </c>
      <c r="M45" s="300" t="str">
        <f>IF('様式C_研究責任医師'!K44="","",'様式C_研究責任医師'!K44)</f>
        <v>株式を保有している</v>
      </c>
      <c r="N45" s="229">
        <f>IF('様式C_研究責任医師'!N44="","",'様式C_研究責任医師'!N44)</f>
      </c>
      <c r="O45" s="240"/>
      <c r="P45" s="151"/>
      <c r="Q45" s="151"/>
    </row>
    <row r="46" spans="3:17" ht="97.5" customHeight="1">
      <c r="C46" s="474" t="s">
        <v>173</v>
      </c>
      <c r="D46" s="475"/>
      <c r="E46" s="476"/>
      <c r="F46" s="152" t="s">
        <v>52</v>
      </c>
      <c r="G46" s="222">
        <f>IF('様式C_研究責任医師'!G46="","",'様式C_研究責任医師'!G46)</f>
      </c>
      <c r="H46" s="222" t="str">
        <f>IF('様式C_研究責任医師'!I46="はい","知的財産への関与あり",IF('様式C_研究責任医師'!I46="いいえ","知的財産への関与なし","-"))</f>
        <v>-</v>
      </c>
      <c r="I46" s="153">
        <f>IF('様式C_研究責任医師'!J46="","",'様式C_研究責任医師'!J46)</f>
      </c>
      <c r="J46" s="221" t="str">
        <f>IF('様式C_研究責任医師'!L46="はい","知的財産への関与あり",IF('様式C_研究責任医師'!L46="いいえ","知的財産への関与なし","-"))</f>
        <v>-</v>
      </c>
      <c r="K46" s="472">
        <f>IF('様式C_研究責任医師'!M46="","",'様式C_研究責任医師'!M46)</f>
      </c>
      <c r="L46" s="473">
        <f>IF('様式C_研究責任医師'!J46="","",'様式C_研究責任医師'!J46)</f>
      </c>
      <c r="M46" s="300" t="str">
        <f>IF('様式C_研究責任医師'!K46="","",'様式C_研究責任医師'!K46)</f>
        <v>知的財産への関与有り</v>
      </c>
      <c r="N46" s="229">
        <f>IF('様式C_研究責任医師'!N46="","",'様式C_研究責任医師'!N46)</f>
      </c>
      <c r="O46" s="240"/>
      <c r="P46" s="151"/>
      <c r="Q46" s="151"/>
    </row>
    <row r="47" spans="3:17" ht="97.5" customHeight="1">
      <c r="C47" s="477"/>
      <c r="D47" s="478"/>
      <c r="E47" s="479"/>
      <c r="F47" s="148" t="s">
        <v>115</v>
      </c>
      <c r="G47" s="222">
        <f>IF('様式C_研究責任医師'!G48="","",'様式C_研究責任医師'!G48)</f>
      </c>
      <c r="H47" s="222" t="str">
        <f>IF('様式C_研究責任医師'!I48="はい","知的財産への関与あり",IF('様式C_研究責任医師'!I48="いいえ","知的財産への関与なし","-"))</f>
        <v>-</v>
      </c>
      <c r="I47" s="153">
        <f>IF('様式C_研究責任医師'!J48="","",'様式C_研究責任医師'!J48)</f>
      </c>
      <c r="J47" s="221" t="str">
        <f>IF('様式C_研究責任医師'!L48="はい","知的財産への関与あり",IF('様式C_研究責任医師'!L48="いいえ","知的財産への関与なし","-"))</f>
        <v>-</v>
      </c>
      <c r="K47" s="472">
        <f>IF('様式C_研究責任医師'!M48="","",'様式C_研究責任医師'!M48)</f>
      </c>
      <c r="L47" s="473">
        <f>IF('様式C_研究責任医師'!J48="","",'様式C_研究責任医師'!J48)</f>
      </c>
      <c r="M47" s="300" t="str">
        <f>IF('様式C_研究責任医師'!K48="","",'様式C_研究責任医師'!K48)</f>
        <v>知的財産への関与有り</v>
      </c>
      <c r="N47" s="229">
        <f>IF('様式C_研究責任医師'!N48="","",'様式C_研究責任医師'!N48)</f>
      </c>
      <c r="O47" s="240"/>
      <c r="P47" s="240"/>
      <c r="Q47" s="240"/>
    </row>
    <row r="48" spans="3:17" ht="19.5" customHeight="1">
      <c r="C48" s="154"/>
      <c r="D48" s="154"/>
      <c r="E48" s="155"/>
      <c r="F48" s="156"/>
      <c r="G48" s="255"/>
      <c r="H48" s="255"/>
      <c r="I48" s="158"/>
      <c r="J48" s="158"/>
      <c r="K48" s="158"/>
      <c r="L48" s="158"/>
      <c r="M48" s="158"/>
      <c r="N48" s="158"/>
      <c r="O48" s="158"/>
      <c r="P48" s="158"/>
      <c r="Q48" s="158"/>
    </row>
    <row r="49" spans="5:17" ht="31.5" customHeight="1">
      <c r="E49" s="141" t="s">
        <v>168</v>
      </c>
      <c r="F49" s="142" t="s">
        <v>120</v>
      </c>
      <c r="G49" s="496">
        <f>IF(G25="","",G25)</f>
      </c>
      <c r="H49" s="497"/>
      <c r="I49" s="498"/>
      <c r="J49" s="498"/>
      <c r="K49" s="498"/>
      <c r="L49" s="498"/>
      <c r="M49" s="498"/>
      <c r="N49" s="498"/>
      <c r="O49" s="498"/>
      <c r="P49" s="498"/>
      <c r="Q49" s="499"/>
    </row>
    <row r="50" spans="5:10" ht="19.5" customHeight="1">
      <c r="E50" s="143"/>
      <c r="F50" s="140"/>
      <c r="G50" s="140"/>
      <c r="H50" s="140"/>
      <c r="I50" s="140"/>
      <c r="J50" s="140"/>
    </row>
    <row r="51" spans="3:17" ht="21" customHeight="1">
      <c r="C51" s="500" t="s">
        <v>62</v>
      </c>
      <c r="D51" s="501"/>
      <c r="E51" s="501"/>
      <c r="F51" s="502"/>
      <c r="G51" s="523" t="s">
        <v>61</v>
      </c>
      <c r="H51" s="304"/>
      <c r="I51" s="523" t="s">
        <v>79</v>
      </c>
      <c r="J51" s="304"/>
      <c r="K51" s="509" t="s">
        <v>111</v>
      </c>
      <c r="L51" s="510"/>
      <c r="M51" s="510"/>
      <c r="N51" s="511"/>
      <c r="O51" s="518" t="s">
        <v>112</v>
      </c>
      <c r="P51" s="518" t="s">
        <v>113</v>
      </c>
      <c r="Q51" s="518" t="s">
        <v>114</v>
      </c>
    </row>
    <row r="52" spans="3:17" ht="21" customHeight="1">
      <c r="C52" s="503"/>
      <c r="D52" s="504"/>
      <c r="E52" s="504"/>
      <c r="F52" s="505"/>
      <c r="G52" s="520" t="s">
        <v>23</v>
      </c>
      <c r="H52" s="518" t="s">
        <v>194</v>
      </c>
      <c r="I52" s="520" t="s">
        <v>23</v>
      </c>
      <c r="J52" s="518" t="s">
        <v>194</v>
      </c>
      <c r="K52" s="512"/>
      <c r="L52" s="513"/>
      <c r="M52" s="513"/>
      <c r="N52" s="514"/>
      <c r="O52" s="519"/>
      <c r="P52" s="521"/>
      <c r="Q52" s="521"/>
    </row>
    <row r="53" spans="3:17" ht="36.75" customHeight="1">
      <c r="C53" s="506"/>
      <c r="D53" s="507"/>
      <c r="E53" s="507"/>
      <c r="F53" s="508"/>
      <c r="G53" s="523"/>
      <c r="H53" s="313"/>
      <c r="I53" s="523"/>
      <c r="J53" s="313"/>
      <c r="K53" s="515"/>
      <c r="L53" s="516"/>
      <c r="M53" s="516"/>
      <c r="N53" s="517"/>
      <c r="O53" s="520"/>
      <c r="P53" s="522"/>
      <c r="Q53" s="522"/>
    </row>
    <row r="54" spans="3:17" ht="67.5" customHeight="1">
      <c r="C54" s="380" t="s">
        <v>177</v>
      </c>
      <c r="D54" s="341"/>
      <c r="E54" s="302"/>
      <c r="F54" s="56" t="s">
        <v>52</v>
      </c>
      <c r="G54" s="226">
        <f>IF('様式C_研究責任医師'!G56="","",'様式C_研究責任医師'!G56)</f>
      </c>
      <c r="H54" s="226"/>
      <c r="I54" s="226">
        <f>IF('様式C_研究責任医師'!J56="","",'様式C_研究責任医師'!J56)</f>
      </c>
      <c r="J54" s="227"/>
      <c r="K54" s="490">
        <f>IF('様式C_研究責任医師'!M56="","",'様式C_研究責任医師'!M56)</f>
      </c>
      <c r="L54" s="491">
        <f>IF('様式C_研究責任医師'!J56="","",'様式C_研究責任医師'!J56)</f>
      </c>
      <c r="M54" s="492" t="str">
        <f>IF('様式C_研究責任医師'!K56="","",'様式C_研究責任医師'!K56)</f>
        <v>受入金額(円)</v>
      </c>
      <c r="N54" s="228">
        <f>IF('様式C_研究責任医師'!N56="","",'様式C_研究責任医師'!N56)</f>
      </c>
      <c r="O54" s="151"/>
      <c r="P54" s="151"/>
      <c r="Q54" s="144"/>
    </row>
    <row r="55" spans="3:17" ht="97.5" customHeight="1">
      <c r="C55" s="474" t="s">
        <v>178</v>
      </c>
      <c r="D55" s="475"/>
      <c r="E55" s="476"/>
      <c r="F55" s="145" t="s">
        <v>52</v>
      </c>
      <c r="G55" s="222">
        <f>IF('様式C_研究責任医師'!G57="","",'様式C_研究責任医師'!G57)</f>
      </c>
      <c r="H55" s="222" t="str">
        <f>IF('様式C_研究責任医師'!I58="有","給与あり",IF('様式C_研究責任医師'!I58="無","給与なし","-"))</f>
        <v>-</v>
      </c>
      <c r="I55" s="222">
        <f>IF('様式C_研究責任医師'!J57="","",'様式C_研究責任医師'!J57)</f>
      </c>
      <c r="J55" s="223" t="str">
        <f>IF('様式C_研究責任医師'!L58="有","給与あり",IF('様式C_研究責任医師'!L58="無","給与なし","-"))</f>
        <v>-</v>
      </c>
      <c r="K55" s="472">
        <f>IF('様式C_研究責任医師'!M57="","",'様式C_研究責任医師'!M57)</f>
      </c>
      <c r="L55" s="473">
        <f>IF('様式C_研究責任医師'!J57="","",'様式C_研究責任医師'!J57)</f>
      </c>
      <c r="M55" s="300" t="str">
        <f>IF('様式C_研究責任医師'!K57="","",'様式C_研究責任医師'!K57)</f>
        <v>期間</v>
      </c>
      <c r="N55" s="229">
        <f>IF('様式C_研究責任医師'!N57="","",'様式C_研究責任医師'!N57)</f>
      </c>
      <c r="O55" s="240"/>
      <c r="P55" s="240"/>
      <c r="Q55" s="147"/>
    </row>
    <row r="56" spans="3:17" ht="97.5" customHeight="1">
      <c r="C56" s="474" t="s">
        <v>171</v>
      </c>
      <c r="D56" s="475"/>
      <c r="E56" s="476"/>
      <c r="F56" s="145" t="s">
        <v>52</v>
      </c>
      <c r="G56" s="222">
        <f>IF('様式C_研究責任医師'!G59="","",'様式C_研究責任医師'!G59)</f>
      </c>
      <c r="H56" s="222" t="str">
        <f>IF('様式C_研究責任医師'!I60&gt;=2500000,"250万円以上の利益あり","-")</f>
        <v>-</v>
      </c>
      <c r="I56" s="222">
        <f>IF('様式C_研究責任医師'!J59="","",'様式C_研究責任医師'!J59)</f>
      </c>
      <c r="J56" s="223" t="str">
        <f>IF('様式C_研究責任医師'!L60&gt;=2500000,"250万円以上の利益あり","-")</f>
        <v>-</v>
      </c>
      <c r="K56" s="472">
        <f>IF('様式C_研究責任医師'!M59="","",'様式C_研究責任医師'!M59)</f>
      </c>
      <c r="L56" s="473">
        <f>IF('様式C_研究責任医師'!J59="","",'様式C_研究責任医師'!J59)</f>
      </c>
      <c r="M56" s="300" t="str">
        <f>IF('様式C_研究責任医師'!K59="","",'様式C_研究責任医師'!K59)</f>
        <v>経済的利益の内容(複数ある場合はすべて記載)</v>
      </c>
      <c r="N56" s="229">
        <f>IF('様式C_研究責任医師'!N59="","",'様式C_研究責任医師'!N59)</f>
      </c>
      <c r="O56" s="240"/>
      <c r="P56" s="240"/>
      <c r="Q56" s="147"/>
    </row>
    <row r="57" spans="3:17" ht="97.5" customHeight="1">
      <c r="C57" s="493"/>
      <c r="D57" s="494"/>
      <c r="E57" s="495"/>
      <c r="F57" s="148" t="s">
        <v>51</v>
      </c>
      <c r="G57" s="222">
        <f>IF('様式C_研究責任医師'!G61="","",'様式C_研究責任医師'!G61)</f>
      </c>
      <c r="H57" s="224" t="str">
        <f>IF('様式C_研究責任医師'!I62&gt;=2500000,"250万円以上の利益あり","-")</f>
        <v>-</v>
      </c>
      <c r="I57" s="224">
        <f>IF('様式C_研究責任医師'!J61="","",'様式C_研究責任医師'!J61)</f>
      </c>
      <c r="J57" s="225" t="str">
        <f>IF('様式C_研究責任医師'!L62&gt;=2500000,"250万円以上の利益あり","-")</f>
        <v>-</v>
      </c>
      <c r="K57" s="472">
        <f>IF('様式C_研究責任医師'!M61="","",'様式C_研究責任医師'!M61)</f>
      </c>
      <c r="L57" s="473">
        <f>IF('様式C_研究責任医師'!J61="","",'様式C_研究責任医師'!J61)</f>
      </c>
      <c r="M57" s="300" t="str">
        <f>IF('様式C_研究責任医師'!K61="","",'様式C_研究責任医師'!K61)</f>
        <v>経済的利益の内容(複数ある場合はすべて記載)</v>
      </c>
      <c r="N57" s="229">
        <f>IF('様式C_研究責任医師'!N61="","",'様式C_研究責任医師'!N61)</f>
      </c>
      <c r="O57" s="240"/>
      <c r="P57" s="240"/>
      <c r="Q57" s="147"/>
    </row>
    <row r="58" spans="3:17" ht="97.5" customHeight="1">
      <c r="C58" s="480" t="s">
        <v>180</v>
      </c>
      <c r="D58" s="481"/>
      <c r="E58" s="482"/>
      <c r="F58" s="145" t="s">
        <v>52</v>
      </c>
      <c r="G58" s="222">
        <f>IF('様式C_研究責任医師'!G63="","",'様式C_研究責任医師'!G63)</f>
      </c>
      <c r="H58" s="226"/>
      <c r="I58" s="226">
        <f>IF('様式C_研究責任医師'!J63="","",'様式C_研究責任医師'!J63)</f>
      </c>
      <c r="J58" s="227"/>
      <c r="K58" s="472">
        <f>IF('様式C_研究責任医師'!M63="","",'様式C_研究責任医師'!M63)</f>
      </c>
      <c r="L58" s="473">
        <f>IF('様式C_研究責任医師'!J63="","",'様式C_研究責任医師'!J63)</f>
      </c>
      <c r="M58" s="300" t="str">
        <f>IF('様式C_研究責任医師'!K63="","",'様式C_研究責任医師'!K63)</f>
        <v>役職等の種類</v>
      </c>
      <c r="N58" s="229">
        <f>IF('様式C_研究責任医師'!N63="","",'様式C_研究責任医師'!N63)</f>
      </c>
      <c r="O58" s="240"/>
      <c r="P58" s="151"/>
      <c r="Q58" s="151"/>
    </row>
    <row r="59" spans="3:17" ht="97.5" customHeight="1">
      <c r="C59" s="483"/>
      <c r="D59" s="484"/>
      <c r="E59" s="485"/>
      <c r="F59" s="148" t="s">
        <v>51</v>
      </c>
      <c r="G59" s="222">
        <f>IF('様式C_研究責任医師'!G64="","",'様式C_研究責任医師'!G64)</f>
      </c>
      <c r="H59" s="226"/>
      <c r="I59" s="226">
        <f>IF('様式C_研究責任医師'!J64="","",'様式C_研究責任医師'!J64)</f>
      </c>
      <c r="J59" s="227"/>
      <c r="K59" s="472">
        <f>IF('様式C_研究責任医師'!M64="","",'様式C_研究責任医師'!M64)</f>
      </c>
      <c r="L59" s="473">
        <f>IF('様式C_研究責任医師'!J64="","",'様式C_研究責任医師'!J64)</f>
      </c>
      <c r="M59" s="300" t="str">
        <f>IF('様式C_研究責任医師'!K64="","",'様式C_研究責任医師'!K64)</f>
        <v>役職等の種類</v>
      </c>
      <c r="N59" s="229">
        <f>IF('様式C_研究責任医師'!N64="","",'様式C_研究責任医師'!N64)</f>
      </c>
      <c r="O59" s="240"/>
      <c r="P59" s="151"/>
      <c r="Q59" s="151"/>
    </row>
    <row r="60" spans="3:17" ht="97.5" customHeight="1">
      <c r="C60" s="474" t="s">
        <v>181</v>
      </c>
      <c r="D60" s="475"/>
      <c r="E60" s="486"/>
      <c r="F60" s="145" t="s">
        <v>52</v>
      </c>
      <c r="G60" s="222">
        <f>IF('様式C_研究責任医師'!G65="","",'様式C_研究責任医師'!G65)</f>
      </c>
      <c r="H60" s="226" t="str">
        <f>IF('様式C_研究責任医師'!I65="はい","株式保有あり",IF('様式C_研究責任医師'!I65="いいえ","株式保有なし","-"))</f>
        <v>-</v>
      </c>
      <c r="I60" s="226">
        <f>IF('様式C_研究責任医師'!J65="","",'様式C_研究責任医師'!J65)</f>
      </c>
      <c r="J60" s="227" t="str">
        <f>IF('様式C_研究責任医師'!L65="はい","株式保有あり",IF('様式C_研究責任医師'!L65="いいえ","株式保有なし","-"))</f>
        <v>-</v>
      </c>
      <c r="K60" s="472">
        <f>IF('様式C_研究責任医師'!M65="","",'様式C_研究責任医師'!M65)</f>
      </c>
      <c r="L60" s="473">
        <f>IF('様式C_研究責任医師'!J65="","",'様式C_研究責任医師'!J65)</f>
      </c>
      <c r="M60" s="300" t="str">
        <f>IF('様式C_研究責任医師'!K65="","",'様式C_研究責任医師'!K65)</f>
        <v>株式を保有している</v>
      </c>
      <c r="N60" s="229">
        <f>IF('様式C_研究責任医師'!N65="","",'様式C_研究責任医師'!N65)</f>
      </c>
      <c r="O60" s="240"/>
      <c r="P60" s="151"/>
      <c r="Q60" s="151"/>
    </row>
    <row r="61" spans="3:17" ht="97.5" customHeight="1">
      <c r="C61" s="487"/>
      <c r="D61" s="488"/>
      <c r="E61" s="489"/>
      <c r="F61" s="148" t="s">
        <v>51</v>
      </c>
      <c r="G61" s="222">
        <f>IF('様式C_研究責任医師'!G67="","",'様式C_研究責任医師'!G67)</f>
      </c>
      <c r="H61" s="226" t="str">
        <f>IF('様式C_研究責任医師'!I67="はい","株式保有あり",IF('様式C_研究責任医師'!I67="いいえ","株式保有なし","-"))</f>
        <v>-</v>
      </c>
      <c r="I61" s="226">
        <f>IF('様式C_研究責任医師'!J67="","",'様式C_研究責任医師'!J67)</f>
      </c>
      <c r="J61" s="227" t="str">
        <f>IF('様式C_研究責任医師'!L67="はい","株式保有あり",IF('様式C_研究責任医師'!L67="いいえ","株式保有なし","-"))</f>
        <v>-</v>
      </c>
      <c r="K61" s="472">
        <f>IF('様式C_研究責任医師'!M67="","",'様式C_研究責任医師'!M67)</f>
      </c>
      <c r="L61" s="473">
        <f>IF('様式C_研究責任医師'!J67="","",'様式C_研究責任医師'!J67)</f>
      </c>
      <c r="M61" s="300" t="str">
        <f>IF('様式C_研究責任医師'!K67="","",'様式C_研究責任医師'!K67)</f>
        <v>株式を保有している</v>
      </c>
      <c r="N61" s="229">
        <f>IF('様式C_研究責任医師'!N67="","",'様式C_研究責任医師'!N67)</f>
      </c>
      <c r="O61" s="240"/>
      <c r="P61" s="151"/>
      <c r="Q61" s="151"/>
    </row>
    <row r="62" spans="3:17" ht="97.5" customHeight="1">
      <c r="C62" s="474" t="s">
        <v>173</v>
      </c>
      <c r="D62" s="475"/>
      <c r="E62" s="476"/>
      <c r="F62" s="152" t="s">
        <v>52</v>
      </c>
      <c r="G62" s="222">
        <f>IF('様式C_研究責任医師'!G69="","",'様式C_研究責任医師'!G69)</f>
      </c>
      <c r="H62" s="222" t="str">
        <f>IF('様式C_研究責任医師'!I69="はい","知的財産への関与あり",IF('様式C_研究責任医師'!I69="いいえ","知的財産への関与なし","-"))</f>
        <v>-</v>
      </c>
      <c r="I62" s="153">
        <f>IF('様式C_研究責任医師'!J69="","",'様式C_研究責任医師'!J69)</f>
      </c>
      <c r="J62" s="221" t="str">
        <f>IF('様式C_研究責任医師'!L69="はい","知的財産への関与あり",IF('様式C_研究責任医師'!L69="いいえ","知的財産への関与なし","-"))</f>
        <v>-</v>
      </c>
      <c r="K62" s="472">
        <f>IF('様式C_研究責任医師'!M69="","",'様式C_研究責任医師'!M69)</f>
      </c>
      <c r="L62" s="473">
        <f>IF('様式C_研究責任医師'!J69="","",'様式C_研究責任医師'!J69)</f>
      </c>
      <c r="M62" s="300" t="str">
        <f>IF('様式C_研究責任医師'!K69="","",'様式C_研究責任医師'!K69)</f>
        <v>知的財産への関与有り</v>
      </c>
      <c r="N62" s="229">
        <f>IF('様式C_研究責任医師'!N69="","",'様式C_研究責任医師'!N69)</f>
      </c>
      <c r="O62" s="240"/>
      <c r="P62" s="151"/>
      <c r="Q62" s="151"/>
    </row>
    <row r="63" spans="3:17" ht="97.5" customHeight="1">
      <c r="C63" s="477"/>
      <c r="D63" s="478"/>
      <c r="E63" s="479"/>
      <c r="F63" s="148" t="s">
        <v>51</v>
      </c>
      <c r="G63" s="222">
        <f>IF('様式C_研究責任医師'!G71="","",'様式C_研究責任医師'!G71)</f>
      </c>
      <c r="H63" s="222" t="str">
        <f>IF('様式C_研究責任医師'!I71="はい","知的財産への関与あり",IF('様式C_研究責任医師'!I71="いいえ","知的財産への関与なし","-"))</f>
        <v>-</v>
      </c>
      <c r="I63" s="153">
        <f>IF('様式C_研究責任医師'!J71="","",'様式C_研究責任医師'!J71)</f>
      </c>
      <c r="J63" s="221" t="str">
        <f>IF('様式C_研究責任医師'!L71="はい","知的財産への関与あり",IF('様式C_研究責任医師'!L71="いいえ","知的財産への関与なし","-"))</f>
        <v>-</v>
      </c>
      <c r="K63" s="472">
        <f>IF('様式C_研究責任医師'!M71="","",'様式C_研究責任医師'!M71)</f>
      </c>
      <c r="L63" s="473">
        <f>IF('様式C_研究責任医師'!J71="","",'様式C_研究責任医師'!J71)</f>
      </c>
      <c r="M63" s="300" t="str">
        <f>IF('様式C_研究責任医師'!K71="","",'様式C_研究責任医師'!K71)</f>
        <v>知的財産への関与有り</v>
      </c>
      <c r="N63" s="229">
        <f>IF('様式C_研究責任医師'!N71="","",'様式C_研究責任医師'!N71)</f>
      </c>
      <c r="O63" s="240"/>
      <c r="P63" s="240"/>
      <c r="Q63" s="240"/>
    </row>
    <row r="64" spans="3:17" ht="10.5" customHeight="1">
      <c r="C64" s="154"/>
      <c r="D64" s="154"/>
      <c r="E64" s="155"/>
      <c r="F64" s="156"/>
      <c r="G64" s="255"/>
      <c r="H64" s="255"/>
      <c r="I64" s="158"/>
      <c r="J64" s="158"/>
      <c r="K64" s="158"/>
      <c r="L64" s="158"/>
      <c r="M64" s="158"/>
      <c r="N64" s="158"/>
      <c r="O64" s="158"/>
      <c r="P64" s="158"/>
      <c r="Q64" s="158"/>
    </row>
    <row r="65" spans="5:17" ht="31.5" customHeight="1">
      <c r="E65" s="141" t="s">
        <v>168</v>
      </c>
      <c r="F65" s="142" t="s">
        <v>121</v>
      </c>
      <c r="G65" s="496">
        <f>IF(G26="","",G26)</f>
      </c>
      <c r="H65" s="497"/>
      <c r="I65" s="498"/>
      <c r="J65" s="498"/>
      <c r="K65" s="498"/>
      <c r="L65" s="498"/>
      <c r="M65" s="498"/>
      <c r="N65" s="498"/>
      <c r="O65" s="498"/>
      <c r="P65" s="498"/>
      <c r="Q65" s="499"/>
    </row>
    <row r="66" spans="5:10" ht="19.5" customHeight="1">
      <c r="E66" s="143"/>
      <c r="F66" s="140"/>
      <c r="G66" s="140"/>
      <c r="H66" s="140"/>
      <c r="I66" s="140"/>
      <c r="J66" s="140"/>
    </row>
    <row r="67" spans="3:17" ht="21" customHeight="1">
      <c r="C67" s="500" t="s">
        <v>62</v>
      </c>
      <c r="D67" s="501"/>
      <c r="E67" s="501"/>
      <c r="F67" s="502"/>
      <c r="G67" s="523" t="s">
        <v>61</v>
      </c>
      <c r="H67" s="304"/>
      <c r="I67" s="523" t="s">
        <v>79</v>
      </c>
      <c r="J67" s="304"/>
      <c r="K67" s="509" t="s">
        <v>111</v>
      </c>
      <c r="L67" s="510"/>
      <c r="M67" s="510"/>
      <c r="N67" s="511"/>
      <c r="O67" s="518" t="s">
        <v>112</v>
      </c>
      <c r="P67" s="518" t="s">
        <v>113</v>
      </c>
      <c r="Q67" s="518" t="s">
        <v>114</v>
      </c>
    </row>
    <row r="68" spans="3:17" ht="21" customHeight="1">
      <c r="C68" s="503"/>
      <c r="D68" s="504"/>
      <c r="E68" s="504"/>
      <c r="F68" s="505"/>
      <c r="G68" s="520" t="s">
        <v>23</v>
      </c>
      <c r="H68" s="518" t="s">
        <v>194</v>
      </c>
      <c r="I68" s="520" t="s">
        <v>23</v>
      </c>
      <c r="J68" s="518" t="s">
        <v>194</v>
      </c>
      <c r="K68" s="512"/>
      <c r="L68" s="513"/>
      <c r="M68" s="513"/>
      <c r="N68" s="514"/>
      <c r="O68" s="519"/>
      <c r="P68" s="521"/>
      <c r="Q68" s="521"/>
    </row>
    <row r="69" spans="3:17" ht="36.75" customHeight="1">
      <c r="C69" s="506"/>
      <c r="D69" s="507"/>
      <c r="E69" s="507"/>
      <c r="F69" s="508"/>
      <c r="G69" s="523"/>
      <c r="H69" s="313"/>
      <c r="I69" s="523"/>
      <c r="J69" s="313"/>
      <c r="K69" s="515"/>
      <c r="L69" s="516"/>
      <c r="M69" s="516"/>
      <c r="N69" s="517"/>
      <c r="O69" s="520"/>
      <c r="P69" s="522"/>
      <c r="Q69" s="522"/>
    </row>
    <row r="70" spans="3:17" ht="67.5" customHeight="1">
      <c r="C70" s="380" t="s">
        <v>177</v>
      </c>
      <c r="D70" s="341"/>
      <c r="E70" s="302"/>
      <c r="F70" s="56" t="s">
        <v>52</v>
      </c>
      <c r="G70" s="226">
        <f>IF('様式C_研究責任医師'!G79="","",'様式C_研究責任医師'!G79)</f>
      </c>
      <c r="H70" s="226"/>
      <c r="I70" s="226">
        <f>IF('様式C_研究責任医師'!J79="","",'様式C_研究責任医師'!J79)</f>
      </c>
      <c r="J70" s="227"/>
      <c r="K70" s="490">
        <f>IF('様式C_研究責任医師'!M79="","",'様式C_研究責任医師'!M79)</f>
      </c>
      <c r="L70" s="491">
        <f>IF('様式C_研究責任医師'!J72="","",'様式C_研究責任医師'!J72)</f>
      </c>
      <c r="M70" s="492" t="str">
        <f>IF('様式C_研究責任医師'!K72="","",'様式C_研究責任医師'!K72)</f>
        <v>その他の関与</v>
      </c>
      <c r="N70" s="228">
        <f>IF('様式C_研究責任医師'!N79="","",'様式C_研究責任医師'!N79)</f>
      </c>
      <c r="O70" s="151"/>
      <c r="P70" s="151"/>
      <c r="Q70" s="144"/>
    </row>
    <row r="71" spans="3:17" ht="97.5" customHeight="1">
      <c r="C71" s="474" t="s">
        <v>178</v>
      </c>
      <c r="D71" s="475"/>
      <c r="E71" s="476"/>
      <c r="F71" s="145" t="s">
        <v>52</v>
      </c>
      <c r="G71" s="222">
        <f>IF('様式C_研究責任医師'!G80="","",'様式C_研究責任医師'!G80)</f>
      </c>
      <c r="H71" s="222" t="str">
        <f>IF('様式C_研究責任医師'!I81="有","給与あり",IF('様式C_研究責任医師'!I81="無","給与なし","-"))</f>
        <v>-</v>
      </c>
      <c r="I71" s="222">
        <f>IF('様式C_研究責任医師'!J80="","",'様式C_研究責任医師'!J80)</f>
      </c>
      <c r="J71" s="223" t="str">
        <f>IF('様式C_研究責任医師'!L81="有","給与あり",IF('様式C_研究責任医師'!L81="無","給与なし","-"))</f>
        <v>-</v>
      </c>
      <c r="K71" s="472">
        <f>IF('様式C_研究責任医師'!M80="","",'様式C_研究責任医師'!M80)</f>
      </c>
      <c r="L71" s="473">
        <f>IF('様式C_研究責任医師'!J73="","",'様式C_研究責任医師'!J73)</f>
      </c>
      <c r="M71" s="300">
        <f>IF('様式C_研究責任医師'!K73="","",'様式C_研究責任医師'!K73)</f>
      </c>
      <c r="N71" s="229">
        <f>IF('様式C_研究責任医師'!N80="","",'様式C_研究責任医師'!N80)</f>
      </c>
      <c r="O71" s="240"/>
      <c r="P71" s="240"/>
      <c r="Q71" s="147"/>
    </row>
    <row r="72" spans="3:17" ht="97.5" customHeight="1">
      <c r="C72" s="474" t="s">
        <v>171</v>
      </c>
      <c r="D72" s="475"/>
      <c r="E72" s="476"/>
      <c r="F72" s="145" t="s">
        <v>52</v>
      </c>
      <c r="G72" s="222">
        <f>IF('様式C_研究責任医師'!G82="","",'様式C_研究責任医師'!G82)</f>
      </c>
      <c r="H72" s="222" t="str">
        <f>IF('様式C_研究責任医師'!I83&gt;=2500000,"250万円以上の利益あり","-")</f>
        <v>-</v>
      </c>
      <c r="I72" s="222">
        <f>IF('様式C_研究責任医師'!J82="","",'様式C_研究責任医師'!J82)</f>
      </c>
      <c r="J72" s="223" t="str">
        <f>IF('様式C_研究責任医師'!L83&gt;=2500000,"250万円以上の利益あり","-")</f>
        <v>-</v>
      </c>
      <c r="K72" s="472">
        <f>IF('様式C_研究責任医師'!M82="","",'様式C_研究責任医師'!M82)</f>
      </c>
      <c r="L72" s="473">
        <f>IF('様式C_研究責任医師'!J75="","",'様式C_研究責任医師'!J75)</f>
      </c>
      <c r="M72" s="300">
        <f>IF('様式C_研究責任医師'!K75="","",'様式C_研究責任医師'!K75)</f>
      </c>
      <c r="N72" s="229">
        <f>IF('様式C_研究責任医師'!N82="","",'様式C_研究責任医師'!N82)</f>
      </c>
      <c r="O72" s="240"/>
      <c r="P72" s="240"/>
      <c r="Q72" s="147"/>
    </row>
    <row r="73" spans="3:17" ht="97.5" customHeight="1">
      <c r="C73" s="493"/>
      <c r="D73" s="494"/>
      <c r="E73" s="495"/>
      <c r="F73" s="148" t="s">
        <v>51</v>
      </c>
      <c r="G73" s="222">
        <f>IF('様式C_研究責任医師'!G84="","",'様式C_研究責任医師'!G84)</f>
      </c>
      <c r="H73" s="224" t="str">
        <f>IF('様式C_研究責任医師'!I85&gt;=2500000,"250万円以上の利益あり","-")</f>
        <v>-</v>
      </c>
      <c r="I73" s="224">
        <f>IF('様式C_研究責任医師'!J84="","",'様式C_研究責任医師'!J84)</f>
      </c>
      <c r="J73" s="225" t="str">
        <f>IF('様式C_研究責任医師'!L85&gt;=2500000,"250万円以上の利益あり","-")</f>
        <v>-</v>
      </c>
      <c r="K73" s="472">
        <f>IF('様式C_研究責任医師'!M84="","",'様式C_研究責任医師'!M84)</f>
      </c>
      <c r="L73" s="473" t="str">
        <f>IF('様式C_研究責任医師'!J77="","",'様式C_研究責任医師'!J77)</f>
        <v>有無</v>
      </c>
      <c r="M73" s="300" t="str">
        <f>IF('様式C_研究責任医師'!K77="","",'様式C_研究責任医師'!K77)</f>
        <v>「はい」と回答した項目について</v>
      </c>
      <c r="N73" s="229">
        <f>IF('様式C_研究責任医師'!N84="","",'様式C_研究責任医師'!N84)</f>
      </c>
      <c r="O73" s="240"/>
      <c r="P73" s="240"/>
      <c r="Q73" s="147"/>
    </row>
    <row r="74" spans="3:17" ht="97.5" customHeight="1">
      <c r="C74" s="480" t="s">
        <v>180</v>
      </c>
      <c r="D74" s="481"/>
      <c r="E74" s="482"/>
      <c r="F74" s="145" t="s">
        <v>52</v>
      </c>
      <c r="G74" s="222">
        <f>IF('様式C_研究責任医師'!G86="","",'様式C_研究責任医師'!G86)</f>
      </c>
      <c r="H74" s="226"/>
      <c r="I74" s="226">
        <f>IF('様式C_研究責任医師'!J86="","",'様式C_研究責任医師'!J86)</f>
      </c>
      <c r="J74" s="227"/>
      <c r="K74" s="472">
        <f>IF('様式C_研究責任医師'!M86="","",'様式C_研究責任医師'!M86)</f>
      </c>
      <c r="L74" s="473">
        <f>IF('様式C_研究責任医師'!J79="","",'様式C_研究責任医師'!J79)</f>
      </c>
      <c r="M74" s="300" t="str">
        <f>IF('様式C_研究責任医師'!K79="","",'様式C_研究責任医師'!K79)</f>
        <v>受入金額(円)</v>
      </c>
      <c r="N74" s="229">
        <f>IF('様式C_研究責任医師'!N86="","",'様式C_研究責任医師'!N86)</f>
      </c>
      <c r="O74" s="240"/>
      <c r="P74" s="151"/>
      <c r="Q74" s="151"/>
    </row>
    <row r="75" spans="3:17" ht="97.5" customHeight="1">
      <c r="C75" s="483"/>
      <c r="D75" s="484"/>
      <c r="E75" s="485"/>
      <c r="F75" s="148" t="s">
        <v>51</v>
      </c>
      <c r="G75" s="222">
        <f>IF('様式C_研究責任医師'!G87="","",'様式C_研究責任医師'!G87)</f>
      </c>
      <c r="H75" s="226"/>
      <c r="I75" s="226">
        <f>IF('様式C_研究責任医師'!J87="","",'様式C_研究責任医師'!J87)</f>
      </c>
      <c r="J75" s="227"/>
      <c r="K75" s="472">
        <f>IF('様式C_研究責任医師'!M87="","",'様式C_研究責任医師'!M87)</f>
      </c>
      <c r="L75" s="473">
        <f>IF('様式C_研究責任医師'!J80="","",'様式C_研究責任医師'!J80)</f>
      </c>
      <c r="M75" s="300" t="str">
        <f>IF('様式C_研究責任医師'!K80="","",'様式C_研究責任医師'!K80)</f>
        <v>期間</v>
      </c>
      <c r="N75" s="229">
        <f>IF('様式C_研究責任医師'!N87="","",'様式C_研究責任医師'!N87)</f>
      </c>
      <c r="O75" s="240"/>
      <c r="P75" s="151"/>
      <c r="Q75" s="151"/>
    </row>
    <row r="76" spans="3:17" ht="97.5" customHeight="1">
      <c r="C76" s="474" t="s">
        <v>181</v>
      </c>
      <c r="D76" s="475"/>
      <c r="E76" s="486"/>
      <c r="F76" s="145" t="s">
        <v>52</v>
      </c>
      <c r="G76" s="222">
        <f>IF('様式C_研究責任医師'!G88="","",'様式C_研究責任医師'!G88)</f>
      </c>
      <c r="H76" s="226" t="str">
        <f>IF('様式C_研究責任医師'!I88="はい","株式保有あり",IF('様式C_研究責任医師'!I88="いいえ","株式保有なし","-"))</f>
        <v>-</v>
      </c>
      <c r="I76" s="226">
        <f>IF('様式C_研究責任医師'!J88="","",'様式C_研究責任医師'!J88)</f>
      </c>
      <c r="J76" s="227" t="str">
        <f>IF('様式C_研究責任医師'!L88="はい","株式保有あり",IF('様式C_研究責任医師'!L88="いいえ","株式保有なし","-"))</f>
        <v>-</v>
      </c>
      <c r="K76" s="472">
        <f>IF('様式C_研究責任医師'!M88="","",'様式C_研究責任医師'!M88)</f>
      </c>
      <c r="L76" s="473">
        <f>IF('様式C_研究責任医師'!J81="","",'様式C_研究責任医師'!J81)</f>
      </c>
      <c r="M76" s="300" t="str">
        <f>IF('様式C_研究責任医師'!K81="","",'様式C_研究責任医師'!K81)</f>
        <v>給与の有無</v>
      </c>
      <c r="N76" s="229">
        <f>IF('様式C_研究責任医師'!N88="","",'様式C_研究責任医師'!N88)</f>
      </c>
      <c r="O76" s="240"/>
      <c r="P76" s="151"/>
      <c r="Q76" s="151"/>
    </row>
    <row r="77" spans="3:17" ht="97.5" customHeight="1">
      <c r="C77" s="487"/>
      <c r="D77" s="488"/>
      <c r="E77" s="489"/>
      <c r="F77" s="148" t="s">
        <v>51</v>
      </c>
      <c r="G77" s="222">
        <f>IF('様式C_研究責任医師'!G90="","",'様式C_研究責任医師'!G90)</f>
      </c>
      <c r="H77" s="226" t="str">
        <f>IF('様式C_研究責任医師'!I90="はい","株式保有あり",IF('様式C_研究責任医師'!I90="いいえ","株式保有なし","-"))</f>
        <v>-</v>
      </c>
      <c r="I77" s="226">
        <f>IF('様式C_研究責任医師'!J90="","",'様式C_研究責任医師'!J90)</f>
      </c>
      <c r="J77" s="227" t="str">
        <f>IF('様式C_研究責任医師'!L90="はい","株式保有あり",IF('様式C_研究責任医師'!L90="いいえ","株式保有なし","-"))</f>
        <v>-</v>
      </c>
      <c r="K77" s="472">
        <f>IF('様式C_研究責任医師'!M90="","",'様式C_研究責任医師'!M90)</f>
      </c>
      <c r="L77" s="473">
        <f>IF('様式C_研究責任医師'!J83="","",'様式C_研究責任医師'!J83)</f>
      </c>
      <c r="M77" s="300" t="str">
        <f>IF('様式C_研究責任医師'!K83="","",'様式C_研究責任医師'!K83)</f>
        <v>受入金額(円)</v>
      </c>
      <c r="N77" s="229">
        <f>IF('様式C_研究責任医師'!N90="","",'様式C_研究責任医師'!N90)</f>
      </c>
      <c r="O77" s="240"/>
      <c r="P77" s="151"/>
      <c r="Q77" s="151"/>
    </row>
    <row r="78" spans="3:17" ht="97.5" customHeight="1">
      <c r="C78" s="474" t="s">
        <v>173</v>
      </c>
      <c r="D78" s="475"/>
      <c r="E78" s="476"/>
      <c r="F78" s="152" t="s">
        <v>52</v>
      </c>
      <c r="G78" s="222">
        <f>IF('様式C_研究責任医師'!G92="","",'様式C_研究責任医師'!G92)</f>
      </c>
      <c r="H78" s="222" t="str">
        <f>IF('様式C_研究責任医師'!I92="はい","知的財産への関与あり",IF('様式C_研究責任医師'!I92="いいえ","知的財産への関与なし","-"))</f>
        <v>-</v>
      </c>
      <c r="I78" s="153">
        <f>IF('様式C_研究責任医師'!J92="","",'様式C_研究責任医師'!J92)</f>
      </c>
      <c r="J78" s="221" t="str">
        <f>IF('様式C_研究責任医師'!L92="はい","知的財産への関与あり",IF('様式C_研究責任医師'!L92="いいえ","知的財産への関与なし","-"))</f>
        <v>-</v>
      </c>
      <c r="K78" s="472">
        <f>IF('様式C_研究責任医師'!M92="","",'様式C_研究責任医師'!M92)</f>
      </c>
      <c r="L78" s="473">
        <f>IF('様式C_研究責任医師'!J85="","",'様式C_研究責任医師'!J85)</f>
      </c>
      <c r="M78" s="300" t="str">
        <f>IF('様式C_研究責任医師'!K85="","",'様式C_研究責任医師'!K85)</f>
        <v>受入金額(円)</v>
      </c>
      <c r="N78" s="229">
        <f>IF('様式C_研究責任医師'!N92="","",'様式C_研究責任医師'!N92)</f>
      </c>
      <c r="O78" s="240"/>
      <c r="P78" s="151"/>
      <c r="Q78" s="151"/>
    </row>
    <row r="79" spans="3:17" ht="97.5" customHeight="1">
      <c r="C79" s="477"/>
      <c r="D79" s="478"/>
      <c r="E79" s="479"/>
      <c r="F79" s="148" t="s">
        <v>51</v>
      </c>
      <c r="G79" s="222">
        <f>IF('様式C_研究責任医師'!G94="","",'様式C_研究責任医師'!G94)</f>
      </c>
      <c r="H79" s="222" t="str">
        <f>IF('様式C_研究責任医師'!I94="はい","知的財産への関与あり",IF('様式C_研究責任医師'!I94="いいえ","知的財産への関与なし","-"))</f>
        <v>-</v>
      </c>
      <c r="I79" s="153">
        <f>IF('様式C_研究責任医師'!J94="","",'様式C_研究責任医師'!J94)</f>
      </c>
      <c r="J79" s="221" t="str">
        <f>IF('様式C_研究責任医師'!L94="はい","知的財産への関与あり",IF('様式C_研究責任医師'!L94="いいえ","知的財産への関与なし","-"))</f>
        <v>-</v>
      </c>
      <c r="K79" s="472">
        <f>IF('様式C_研究責任医師'!M94="","",'様式C_研究責任医師'!M94)</f>
      </c>
      <c r="L79" s="473">
        <f>IF('様式C_研究責任医師'!J87="","",'様式C_研究責任医師'!J87)</f>
      </c>
      <c r="M79" s="300" t="str">
        <f>IF('様式C_研究責任医師'!K87="","",'様式C_研究責任医師'!K87)</f>
        <v>役職等の種類</v>
      </c>
      <c r="N79" s="229">
        <f>IF('様式C_研究責任医師'!N94="","",'様式C_研究責任医師'!N94)</f>
      </c>
      <c r="O79" s="240"/>
      <c r="P79" s="240"/>
      <c r="Q79" s="240"/>
    </row>
    <row r="80" spans="7:10" ht="17.25">
      <c r="G80" s="140"/>
      <c r="H80" s="140"/>
      <c r="I80" s="140"/>
      <c r="J80" s="140"/>
    </row>
    <row r="81" spans="5:17" ht="31.5" customHeight="1">
      <c r="E81" s="141" t="s">
        <v>168</v>
      </c>
      <c r="F81" s="142" t="s">
        <v>122</v>
      </c>
      <c r="G81" s="496">
        <f>IF(G27="","",G27)</f>
      </c>
      <c r="H81" s="497"/>
      <c r="I81" s="498"/>
      <c r="J81" s="498"/>
      <c r="K81" s="498"/>
      <c r="L81" s="498"/>
      <c r="M81" s="498"/>
      <c r="N81" s="498"/>
      <c r="O81" s="498"/>
      <c r="P81" s="498"/>
      <c r="Q81" s="499"/>
    </row>
    <row r="82" spans="5:10" ht="19.5" customHeight="1">
      <c r="E82" s="143"/>
      <c r="F82" s="140"/>
      <c r="G82" s="140"/>
      <c r="H82" s="140"/>
      <c r="I82" s="140"/>
      <c r="J82" s="140"/>
    </row>
    <row r="83" spans="3:17" ht="21" customHeight="1">
      <c r="C83" s="500" t="s">
        <v>62</v>
      </c>
      <c r="D83" s="501"/>
      <c r="E83" s="501"/>
      <c r="F83" s="502"/>
      <c r="G83" s="523" t="s">
        <v>61</v>
      </c>
      <c r="H83" s="304"/>
      <c r="I83" s="523" t="s">
        <v>79</v>
      </c>
      <c r="J83" s="304"/>
      <c r="K83" s="509" t="s">
        <v>111</v>
      </c>
      <c r="L83" s="510"/>
      <c r="M83" s="510"/>
      <c r="N83" s="511"/>
      <c r="O83" s="518" t="s">
        <v>112</v>
      </c>
      <c r="P83" s="518" t="s">
        <v>113</v>
      </c>
      <c r="Q83" s="518" t="s">
        <v>114</v>
      </c>
    </row>
    <row r="84" spans="3:17" ht="21" customHeight="1">
      <c r="C84" s="503"/>
      <c r="D84" s="504"/>
      <c r="E84" s="504"/>
      <c r="F84" s="505"/>
      <c r="G84" s="520" t="s">
        <v>23</v>
      </c>
      <c r="H84" s="518" t="s">
        <v>194</v>
      </c>
      <c r="I84" s="520" t="s">
        <v>23</v>
      </c>
      <c r="J84" s="518" t="s">
        <v>194</v>
      </c>
      <c r="K84" s="512"/>
      <c r="L84" s="513"/>
      <c r="M84" s="513"/>
      <c r="N84" s="514"/>
      <c r="O84" s="519"/>
      <c r="P84" s="521"/>
      <c r="Q84" s="521"/>
    </row>
    <row r="85" spans="3:17" ht="36.75" customHeight="1">
      <c r="C85" s="506"/>
      <c r="D85" s="507"/>
      <c r="E85" s="507"/>
      <c r="F85" s="508"/>
      <c r="G85" s="523"/>
      <c r="H85" s="313"/>
      <c r="I85" s="523"/>
      <c r="J85" s="313"/>
      <c r="K85" s="515"/>
      <c r="L85" s="516"/>
      <c r="M85" s="516"/>
      <c r="N85" s="517"/>
      <c r="O85" s="520"/>
      <c r="P85" s="522"/>
      <c r="Q85" s="522"/>
    </row>
    <row r="86" spans="3:17" ht="67.5" customHeight="1">
      <c r="C86" s="380" t="s">
        <v>177</v>
      </c>
      <c r="D86" s="341"/>
      <c r="E86" s="302"/>
      <c r="F86" s="56" t="s">
        <v>52</v>
      </c>
      <c r="G86" s="226">
        <f>IF('様式C_研究責任医師'!G102="","",'様式C_研究責任医師'!G102)</f>
      </c>
      <c r="H86" s="226"/>
      <c r="I86" s="226">
        <f>IF('様式C_研究責任医師'!J102="","",'様式C_研究責任医師'!J102)</f>
      </c>
      <c r="J86" s="227"/>
      <c r="K86" s="490">
        <f>IF('様式C_研究責任医師'!M102="","",'様式C_研究責任医師'!M102)</f>
      </c>
      <c r="L86" s="491">
        <f>IF('様式C_研究責任医師'!J88="","",'様式C_研究責任医師'!J88)</f>
      </c>
      <c r="M86" s="492" t="str">
        <f>IF('様式C_研究責任医師'!K88="","",'様式C_研究責任医師'!K88)</f>
        <v>株式を保有している</v>
      </c>
      <c r="N86" s="228">
        <f>IF('様式C_研究責任医師'!N102="","",'様式C_研究責任医師'!N102)</f>
      </c>
      <c r="O86" s="151"/>
      <c r="P86" s="151"/>
      <c r="Q86" s="144"/>
    </row>
    <row r="87" spans="3:17" ht="97.5" customHeight="1">
      <c r="C87" s="474" t="s">
        <v>178</v>
      </c>
      <c r="D87" s="475"/>
      <c r="E87" s="476"/>
      <c r="F87" s="145" t="s">
        <v>52</v>
      </c>
      <c r="G87" s="222">
        <f>IF('様式C_研究責任医師'!G103="","",'様式C_研究責任医師'!G103)</f>
      </c>
      <c r="H87" s="222" t="str">
        <f>IF('様式C_研究責任医師'!I104="有","給与あり",IF('様式C_研究責任医師'!I104="無","給与なし","-"))</f>
        <v>-</v>
      </c>
      <c r="I87" s="222">
        <f>IF('様式C_研究責任医師'!J103="","",'様式C_研究責任医師'!J103)</f>
      </c>
      <c r="J87" s="223" t="str">
        <f>IF('様式C_研究責任医師'!L104="有","給与あり",IF('様式C_研究責任医師'!L104="無","給与なし","-"))</f>
        <v>-</v>
      </c>
      <c r="K87" s="472">
        <f>IF('様式C_研究責任医師'!M103="","",'様式C_研究責任医師'!M103)</f>
      </c>
      <c r="L87" s="473">
        <f>IF('様式C_研究責任医師'!J89="","",'様式C_研究責任医師'!J89)</f>
      </c>
      <c r="M87" s="300" t="str">
        <f>IF('様式C_研究責任医師'!K89="","",'様式C_研究責任医師'!K89)</f>
        <v>株式の保有又は出資の内容</v>
      </c>
      <c r="N87" s="229">
        <f>IF('様式C_研究責任医師'!N103="","",'様式C_研究責任医師'!N103)</f>
      </c>
      <c r="O87" s="240"/>
      <c r="P87" s="240"/>
      <c r="Q87" s="147"/>
    </row>
    <row r="88" spans="3:17" ht="97.5" customHeight="1">
      <c r="C88" s="474" t="s">
        <v>171</v>
      </c>
      <c r="D88" s="475"/>
      <c r="E88" s="476"/>
      <c r="F88" s="145" t="s">
        <v>52</v>
      </c>
      <c r="G88" s="222">
        <f>IF('様式C_研究責任医師'!G105="","",'様式C_研究責任医師'!G105)</f>
      </c>
      <c r="H88" s="222" t="str">
        <f>IF('様式C_研究責任医師'!I106&gt;=2500000,"250万円以上の利益あり","-")</f>
        <v>-</v>
      </c>
      <c r="I88" s="222">
        <f>IF('様式C_研究責任医師'!J105="","",'様式C_研究責任医師'!J105)</f>
      </c>
      <c r="J88" s="223" t="str">
        <f>IF('様式C_研究責任医師'!L106&gt;=2500000,"250万円以上の利益あり","-")</f>
        <v>-</v>
      </c>
      <c r="K88" s="472">
        <f>IF('様式C_研究責任医師'!M105="","",'様式C_研究責任医師'!M105)</f>
      </c>
      <c r="L88" s="473">
        <f>IF('様式C_研究責任医師'!J91="","",'様式C_研究責任医師'!J91)</f>
      </c>
      <c r="M88" s="300" t="str">
        <f>IF('様式C_研究責任医師'!K91="","",'様式C_研究責任医師'!K91)</f>
        <v>株式の保有又は出資の内容</v>
      </c>
      <c r="N88" s="229">
        <f>IF('様式C_研究責任医師'!N105="","",'様式C_研究責任医師'!N105)</f>
      </c>
      <c r="O88" s="240"/>
      <c r="P88" s="240"/>
      <c r="Q88" s="147"/>
    </row>
    <row r="89" spans="3:17" ht="97.5" customHeight="1">
      <c r="C89" s="493"/>
      <c r="D89" s="494"/>
      <c r="E89" s="495"/>
      <c r="F89" s="148" t="s">
        <v>51</v>
      </c>
      <c r="G89" s="222">
        <f>IF('様式C_研究責任医師'!G107="","",'様式C_研究責任医師'!G107)</f>
      </c>
      <c r="H89" s="224" t="str">
        <f>IF('様式C_研究責任医師'!I108&gt;=2500000,"250万円以上の利益あり","-")</f>
        <v>-</v>
      </c>
      <c r="I89" s="224">
        <f>IF('様式C_研究責任医師'!J107="","",'様式C_研究責任医師'!J107)</f>
      </c>
      <c r="J89" s="225" t="str">
        <f>IF('様式C_研究責任医師'!L108&gt;=2500000,"250万円以上の利益あり","-")</f>
        <v>-</v>
      </c>
      <c r="K89" s="472">
        <f>IF('様式C_研究責任医師'!M107="","",'様式C_研究責任医師'!M107)</f>
      </c>
      <c r="L89" s="473">
        <f>IF('様式C_研究責任医師'!J93="","",'様式C_研究責任医師'!J93)</f>
      </c>
      <c r="M89" s="300" t="str">
        <f>IF('様式C_研究責任医師'!K93="","",'様式C_研究責任医師'!K93)</f>
        <v>その他の関与</v>
      </c>
      <c r="N89" s="229">
        <f>IF('様式C_研究責任医師'!N107="","",'様式C_研究責任医師'!N107)</f>
      </c>
      <c r="O89" s="240"/>
      <c r="P89" s="240"/>
      <c r="Q89" s="147"/>
    </row>
    <row r="90" spans="3:17" ht="97.5" customHeight="1">
      <c r="C90" s="480" t="s">
        <v>180</v>
      </c>
      <c r="D90" s="481"/>
      <c r="E90" s="482"/>
      <c r="F90" s="145" t="s">
        <v>52</v>
      </c>
      <c r="G90" s="222">
        <f>IF('様式C_研究責任医師'!G109="","",'様式C_研究責任医師'!G109)</f>
      </c>
      <c r="H90" s="226"/>
      <c r="I90" s="226">
        <f>IF('様式C_研究責任医師'!J109="","",'様式C_研究責任医師'!J109)</f>
      </c>
      <c r="J90" s="227"/>
      <c r="K90" s="472">
        <f>IF('様式C_研究責任医師'!M109="","",'様式C_研究責任医師'!M109)</f>
      </c>
      <c r="L90" s="473">
        <f>IF('様式C_研究責任医師'!J95="","",'様式C_研究責任医師'!J95)</f>
      </c>
      <c r="M90" s="300" t="str">
        <f>IF('様式C_研究責任医師'!K95="","",'様式C_研究責任医師'!K95)</f>
        <v>その他の関与</v>
      </c>
      <c r="N90" s="229">
        <f>IF('様式C_研究責任医師'!N109="","",'様式C_研究責任医師'!N109)</f>
      </c>
      <c r="O90" s="240"/>
      <c r="P90" s="151"/>
      <c r="Q90" s="151"/>
    </row>
    <row r="91" spans="3:17" ht="97.5" customHeight="1">
      <c r="C91" s="483"/>
      <c r="D91" s="484"/>
      <c r="E91" s="485"/>
      <c r="F91" s="148" t="s">
        <v>51</v>
      </c>
      <c r="G91" s="222">
        <f>IF('様式C_研究責任医師'!G110="","",'様式C_研究責任医師'!G110)</f>
      </c>
      <c r="H91" s="226"/>
      <c r="I91" s="226">
        <f>IF('様式C_研究責任医師'!J110="","",'様式C_研究責任医師'!J110)</f>
      </c>
      <c r="J91" s="227"/>
      <c r="K91" s="472">
        <f>IF('様式C_研究責任医師'!M110="","",'様式C_研究責任医師'!M110)</f>
      </c>
      <c r="L91" s="473">
        <f>IF('様式C_研究責任医師'!J96="","",'様式C_研究責任医師'!J96)</f>
      </c>
      <c r="M91" s="300">
        <f>IF('様式C_研究責任医師'!K96="","",'様式C_研究責任医師'!K96)</f>
      </c>
      <c r="N91" s="229">
        <f>IF('様式C_研究責任医師'!N110="","",'様式C_研究責任医師'!N110)</f>
      </c>
      <c r="O91" s="240"/>
      <c r="P91" s="151"/>
      <c r="Q91" s="151"/>
    </row>
    <row r="92" spans="3:17" ht="97.5" customHeight="1">
      <c r="C92" s="474" t="s">
        <v>181</v>
      </c>
      <c r="D92" s="475"/>
      <c r="E92" s="486"/>
      <c r="F92" s="145" t="s">
        <v>52</v>
      </c>
      <c r="G92" s="222">
        <f>IF('様式C_研究責任医師'!G111="","",'様式C_研究責任医師'!G111)</f>
      </c>
      <c r="H92" s="226" t="str">
        <f>IF('様式C_研究責任医師'!I111="はい","株式保有あり",IF('様式C_研究責任医師'!I111="いいえ","株式保有なし","-"))</f>
        <v>-</v>
      </c>
      <c r="I92" s="226">
        <f>IF('様式C_研究責任医師'!J111="","",'様式C_研究責任医師'!J111)</f>
      </c>
      <c r="J92" s="227" t="str">
        <f>IF('様式C_研究責任医師'!L111="はい","株式保有あり",IF('様式C_研究責任医師'!L111="いいえ","株式保有なし","-"))</f>
        <v>-</v>
      </c>
      <c r="K92" s="472">
        <f>IF('様式C_研究責任医師'!M111="","",'様式C_研究責任医師'!M111)</f>
      </c>
      <c r="L92" s="473">
        <f>IF('様式C_研究責任医師'!J97="","",'様式C_研究責任医師'!J97)</f>
      </c>
      <c r="M92" s="300">
        <f>IF('様式C_研究責任医師'!K97="","",'様式C_研究責任医師'!K97)</f>
      </c>
      <c r="N92" s="229">
        <f>IF('様式C_研究責任医師'!N111="","",'様式C_研究責任医師'!N111)</f>
      </c>
      <c r="O92" s="240"/>
      <c r="P92" s="151"/>
      <c r="Q92" s="151"/>
    </row>
    <row r="93" spans="3:17" ht="97.5" customHeight="1">
      <c r="C93" s="487"/>
      <c r="D93" s="488"/>
      <c r="E93" s="489"/>
      <c r="F93" s="148" t="s">
        <v>51</v>
      </c>
      <c r="G93" s="222">
        <f>IF('様式C_研究責任医師'!G113="","",'様式C_研究責任医師'!G113)</f>
      </c>
      <c r="H93" s="226" t="str">
        <f>IF('様式C_研究責任医師'!I113="はい","株式保有あり",IF('様式C_研究責任医師'!I113="いいえ","株式保有なし","-"))</f>
        <v>-</v>
      </c>
      <c r="I93" s="226">
        <f>IF('様式C_研究責任医師'!J113="","",'様式C_研究責任医師'!J113)</f>
      </c>
      <c r="J93" s="227" t="str">
        <f>IF('様式C_研究責任医師'!L113="はい","株式保有あり",IF('様式C_研究責任医師'!L113="いいえ","株式保有なし","-"))</f>
        <v>-</v>
      </c>
      <c r="K93" s="472">
        <f>IF('様式C_研究責任医師'!M113="","",'様式C_研究責任医師'!M113)</f>
      </c>
      <c r="L93" s="473" t="str">
        <f>IF('様式C_研究責任医師'!J99="","",'様式C_研究責任医師'!J99)</f>
        <v>今年度</v>
      </c>
      <c r="M93" s="300">
        <f>IF('様式C_研究責任医師'!K99="","",'様式C_研究責任医師'!K99)</f>
      </c>
      <c r="N93" s="229">
        <f>IF('様式C_研究責任医師'!N113="","",'様式C_研究責任医師'!N113)</f>
      </c>
      <c r="O93" s="240"/>
      <c r="P93" s="151"/>
      <c r="Q93" s="151"/>
    </row>
    <row r="94" spans="3:17" ht="97.5" customHeight="1">
      <c r="C94" s="474" t="s">
        <v>173</v>
      </c>
      <c r="D94" s="475"/>
      <c r="E94" s="476"/>
      <c r="F94" s="152" t="s">
        <v>52</v>
      </c>
      <c r="G94" s="222">
        <f>IF('様式C_研究責任医師'!G115="","",'様式C_研究責任医師'!G115)</f>
      </c>
      <c r="H94" s="222" t="str">
        <f>IF('様式C_研究責任医師'!I115="はい","知的財産への関与あり",IF('様式C_研究責任医師'!I115="いいえ","知的財産への関与なし","-"))</f>
        <v>-</v>
      </c>
      <c r="I94" s="153">
        <f>IF('様式C_研究責任医師'!J115="","",'様式C_研究責任医師'!J115)</f>
      </c>
      <c r="J94" s="221" t="str">
        <f>IF('様式C_研究責任医師'!L115="はい","知的財産への関与あり",IF('様式C_研究責任医師'!L115="いいえ","知的財産への関与なし","-"))</f>
        <v>-</v>
      </c>
      <c r="K94" s="472">
        <f>IF('様式C_研究責任医師'!M115="","",'様式C_研究責任医師'!M115)</f>
      </c>
      <c r="L94" s="473">
        <f>IF('様式C_研究責任医師'!J101="","",'様式C_研究責任医師'!J101)</f>
      </c>
      <c r="M94" s="300" t="str">
        <f>IF('様式C_研究責任医師'!K101="","",'様式C_研究責任医師'!K101)</f>
        <v>COIの内容について
詳細を選択・記述</v>
      </c>
      <c r="N94" s="229">
        <f>IF('様式C_研究責任医師'!N115="","",'様式C_研究責任医師'!N115)</f>
      </c>
      <c r="O94" s="240"/>
      <c r="P94" s="151"/>
      <c r="Q94" s="151"/>
    </row>
    <row r="95" spans="3:17" ht="97.5" customHeight="1">
      <c r="C95" s="477"/>
      <c r="D95" s="478"/>
      <c r="E95" s="479"/>
      <c r="F95" s="148" t="s">
        <v>51</v>
      </c>
      <c r="G95" s="222">
        <f>IF('様式C_研究責任医師'!G117="","",'様式C_研究責任医師'!G117)</f>
      </c>
      <c r="H95" s="222" t="str">
        <f>IF('様式C_研究責任医師'!I117="はい","知的財産への関与あり",IF('様式C_研究責任医師'!I117="いいえ","知的財産への関与なし","-"))</f>
        <v>-</v>
      </c>
      <c r="I95" s="153">
        <f>IF('様式C_研究責任医師'!J117="","",'様式C_研究責任医師'!J117)</f>
      </c>
      <c r="J95" s="221" t="str">
        <f>IF('様式C_研究責任医師'!L117="はい","知的財産への関与あり",IF('様式C_研究責任医師'!L117="いいえ","知的財産への関与なし","-"))</f>
        <v>-</v>
      </c>
      <c r="K95" s="472">
        <f>IF('様式C_研究責任医師'!M117="","",'様式C_研究責任医師'!M117)</f>
      </c>
      <c r="L95" s="473">
        <f>IF('様式C_研究責任医師'!J103="","",'様式C_研究責任医師'!J103)</f>
      </c>
      <c r="M95" s="300" t="str">
        <f>IF('様式C_研究責任医師'!K103="","",'様式C_研究責任医師'!K103)</f>
        <v>期間</v>
      </c>
      <c r="N95" s="229">
        <f>IF('様式C_研究責任医師'!N117="","",'様式C_研究責任医師'!N117)</f>
      </c>
      <c r="O95" s="240"/>
      <c r="P95" s="240"/>
      <c r="Q95" s="240"/>
    </row>
    <row r="96" spans="3:17" ht="10.5" customHeight="1">
      <c r="C96" s="154"/>
      <c r="D96" s="154"/>
      <c r="E96" s="155"/>
      <c r="F96" s="156"/>
      <c r="G96" s="255"/>
      <c r="H96" s="255"/>
      <c r="I96" s="158"/>
      <c r="J96" s="158"/>
      <c r="K96" s="158"/>
      <c r="L96" s="158"/>
      <c r="M96" s="158"/>
      <c r="N96" s="158"/>
      <c r="O96" s="158"/>
      <c r="P96" s="158"/>
      <c r="Q96" s="158"/>
    </row>
    <row r="97" spans="5:17" ht="31.5" customHeight="1">
      <c r="E97" s="141" t="s">
        <v>168</v>
      </c>
      <c r="F97" s="142" t="s">
        <v>123</v>
      </c>
      <c r="G97" s="496">
        <f>IF(G28="","",G28)</f>
      </c>
      <c r="H97" s="497"/>
      <c r="I97" s="498"/>
      <c r="J97" s="498"/>
      <c r="K97" s="498"/>
      <c r="L97" s="498"/>
      <c r="M97" s="498"/>
      <c r="N97" s="498"/>
      <c r="O97" s="498"/>
      <c r="P97" s="498"/>
      <c r="Q97" s="499"/>
    </row>
    <row r="98" spans="5:10" ht="19.5" customHeight="1">
      <c r="E98" s="143"/>
      <c r="F98" s="140"/>
      <c r="G98" s="140"/>
      <c r="H98" s="140"/>
      <c r="I98" s="140"/>
      <c r="J98" s="140"/>
    </row>
    <row r="99" spans="3:17" ht="21" customHeight="1">
      <c r="C99" s="500" t="s">
        <v>62</v>
      </c>
      <c r="D99" s="501"/>
      <c r="E99" s="501"/>
      <c r="F99" s="502"/>
      <c r="G99" s="523" t="s">
        <v>61</v>
      </c>
      <c r="H99" s="304"/>
      <c r="I99" s="523" t="s">
        <v>79</v>
      </c>
      <c r="J99" s="304"/>
      <c r="K99" s="509" t="s">
        <v>111</v>
      </c>
      <c r="L99" s="510"/>
      <c r="M99" s="510"/>
      <c r="N99" s="511"/>
      <c r="O99" s="518" t="s">
        <v>112</v>
      </c>
      <c r="P99" s="518" t="s">
        <v>113</v>
      </c>
      <c r="Q99" s="518" t="s">
        <v>114</v>
      </c>
    </row>
    <row r="100" spans="3:17" ht="21" customHeight="1">
      <c r="C100" s="503"/>
      <c r="D100" s="504"/>
      <c r="E100" s="504"/>
      <c r="F100" s="505"/>
      <c r="G100" s="520" t="s">
        <v>23</v>
      </c>
      <c r="H100" s="518" t="s">
        <v>194</v>
      </c>
      <c r="I100" s="520" t="s">
        <v>23</v>
      </c>
      <c r="J100" s="518" t="s">
        <v>194</v>
      </c>
      <c r="K100" s="512"/>
      <c r="L100" s="513"/>
      <c r="M100" s="513"/>
      <c r="N100" s="514"/>
      <c r="O100" s="519"/>
      <c r="P100" s="521"/>
      <c r="Q100" s="521"/>
    </row>
    <row r="101" spans="3:17" ht="36.75" customHeight="1">
      <c r="C101" s="506"/>
      <c r="D101" s="507"/>
      <c r="E101" s="507"/>
      <c r="F101" s="508"/>
      <c r="G101" s="523"/>
      <c r="H101" s="313"/>
      <c r="I101" s="523"/>
      <c r="J101" s="313"/>
      <c r="K101" s="515"/>
      <c r="L101" s="516"/>
      <c r="M101" s="516"/>
      <c r="N101" s="517"/>
      <c r="O101" s="520"/>
      <c r="P101" s="522"/>
      <c r="Q101" s="522"/>
    </row>
    <row r="102" spans="3:17" ht="67.5" customHeight="1">
      <c r="C102" s="380" t="s">
        <v>177</v>
      </c>
      <c r="D102" s="341"/>
      <c r="E102" s="302"/>
      <c r="F102" s="56" t="s">
        <v>52</v>
      </c>
      <c r="G102" s="226">
        <f>IF('様式C_研究責任医師'!G125="","",'様式C_研究責任医師'!G125)</f>
      </c>
      <c r="H102" s="226"/>
      <c r="I102" s="226">
        <f>IF('様式C_研究責任医師'!J125="","",'様式C_研究責任医師'!J125)</f>
      </c>
      <c r="J102" s="227"/>
      <c r="K102" s="490">
        <f>IF('様式C_研究責任医師'!M125="","",'様式C_研究責任医師'!M125)</f>
      </c>
      <c r="L102" s="491">
        <f>IF('様式C_研究責任医師'!J104="","",'様式C_研究責任医師'!J104)</f>
      </c>
      <c r="M102" s="492" t="str">
        <f>IF('様式C_研究責任医師'!K104="","",'様式C_研究責任医師'!K104)</f>
        <v>給与の有無</v>
      </c>
      <c r="N102" s="228">
        <f>IF('様式C_研究責任医師'!N125="","",'様式C_研究責任医師'!N125)</f>
      </c>
      <c r="O102" s="151"/>
      <c r="P102" s="151"/>
      <c r="Q102" s="144"/>
    </row>
    <row r="103" spans="3:17" ht="97.5" customHeight="1">
      <c r="C103" s="474" t="s">
        <v>178</v>
      </c>
      <c r="D103" s="475"/>
      <c r="E103" s="476"/>
      <c r="F103" s="145" t="s">
        <v>52</v>
      </c>
      <c r="G103" s="222">
        <f>IF('様式C_研究責任医師'!G126="","",'様式C_研究責任医師'!G126)</f>
      </c>
      <c r="H103" s="222" t="str">
        <f>IF('様式C_研究責任医師'!I127="有","給与あり",IF('様式C_研究責任医師'!I127="無","給与なし","-"))</f>
        <v>-</v>
      </c>
      <c r="I103" s="222">
        <f>IF('様式C_研究責任医師'!J126="","",'様式C_研究責任医師'!J126)</f>
      </c>
      <c r="J103" s="223" t="str">
        <f>IF('様式C_研究責任医師'!L127="有","給与あり",IF('様式C_研究責任医師'!L127="無","給与なし","-"))</f>
        <v>-</v>
      </c>
      <c r="K103" s="472">
        <f>IF('様式C_研究責任医師'!M126="","",'様式C_研究責任医師'!M126)</f>
      </c>
      <c r="L103" s="473">
        <f>IF('様式C_研究責任医師'!J105="","",'様式C_研究責任医師'!J105)</f>
      </c>
      <c r="M103" s="300" t="str">
        <f>IF('様式C_研究責任医師'!K105="","",'様式C_研究責任医師'!K105)</f>
        <v>経済的利益の内容(複数ある場合はすべて記載)</v>
      </c>
      <c r="N103" s="229">
        <f>IF('様式C_研究責任医師'!N126="","",'様式C_研究責任医師'!N126)</f>
      </c>
      <c r="O103" s="240"/>
      <c r="P103" s="240"/>
      <c r="Q103" s="147"/>
    </row>
    <row r="104" spans="3:17" ht="97.5" customHeight="1">
      <c r="C104" s="474" t="s">
        <v>171</v>
      </c>
      <c r="D104" s="475"/>
      <c r="E104" s="476"/>
      <c r="F104" s="145" t="s">
        <v>52</v>
      </c>
      <c r="G104" s="222">
        <f>IF('様式C_研究責任医師'!G128="","",'様式C_研究責任医師'!G128)</f>
      </c>
      <c r="H104" s="222" t="str">
        <f>IF('様式C_研究責任医師'!I129&gt;=2500000,"250万円以上の利益あり","-")</f>
        <v>-</v>
      </c>
      <c r="I104" s="222">
        <f>IF('様式C_研究責任医師'!J128="","",'様式C_研究責任医師'!J128)</f>
      </c>
      <c r="J104" s="223" t="str">
        <f>IF('様式C_研究責任医師'!L129&gt;=2500000,"250万円以上の利益あり","-")</f>
        <v>-</v>
      </c>
      <c r="K104" s="472">
        <f>IF('様式C_研究責任医師'!M128="","",'様式C_研究責任医師'!M128)</f>
      </c>
      <c r="L104" s="473">
        <f>IF('様式C_研究責任医師'!J107="","",'様式C_研究責任医師'!J107)</f>
      </c>
      <c r="M104" s="300" t="str">
        <f>IF('様式C_研究責任医師'!K107="","",'様式C_研究責任医師'!K107)</f>
        <v>経済的利益の内容(複数ある場合はすべて記載)</v>
      </c>
      <c r="N104" s="229">
        <f>IF('様式C_研究責任医師'!N128="","",'様式C_研究責任医師'!N128)</f>
      </c>
      <c r="O104" s="240"/>
      <c r="P104" s="240"/>
      <c r="Q104" s="147"/>
    </row>
    <row r="105" spans="3:17" ht="97.5" customHeight="1">
      <c r="C105" s="493"/>
      <c r="D105" s="494"/>
      <c r="E105" s="495"/>
      <c r="F105" s="148" t="s">
        <v>51</v>
      </c>
      <c r="G105" s="222">
        <f>IF('様式C_研究責任医師'!G130="","",'様式C_研究責任医師'!G130)</f>
      </c>
      <c r="H105" s="224" t="str">
        <f>IF('様式C_研究責任医師'!I131&gt;=2500000,"250万円以上の利益あり","-")</f>
        <v>-</v>
      </c>
      <c r="I105" s="224">
        <f>IF('様式C_研究責任医師'!J130="","",'様式C_研究責任医師'!J130)</f>
      </c>
      <c r="J105" s="225" t="str">
        <f>IF('様式C_研究責任医師'!L131&gt;=2500000,"250万円以上の利益あり","-")</f>
        <v>-</v>
      </c>
      <c r="K105" s="472">
        <f>IF('様式C_研究責任医師'!M130="","",'様式C_研究責任医師'!M130)</f>
      </c>
      <c r="L105" s="473">
        <f>IF('様式C_研究責任医師'!J109="","",'様式C_研究責任医師'!J109)</f>
      </c>
      <c r="M105" s="300" t="str">
        <f>IF('様式C_研究責任医師'!K109="","",'様式C_研究責任医師'!K109)</f>
        <v>役職等の種類</v>
      </c>
      <c r="N105" s="229">
        <f>IF('様式C_研究責任医師'!N130="","",'様式C_研究責任医師'!N130)</f>
      </c>
      <c r="O105" s="240"/>
      <c r="P105" s="240"/>
      <c r="Q105" s="147"/>
    </row>
    <row r="106" spans="3:17" ht="97.5" customHeight="1">
      <c r="C106" s="480" t="s">
        <v>180</v>
      </c>
      <c r="D106" s="481"/>
      <c r="E106" s="482"/>
      <c r="F106" s="145" t="s">
        <v>52</v>
      </c>
      <c r="G106" s="222">
        <f>IF('様式C_研究責任医師'!G132="","",'様式C_研究責任医師'!G132)</f>
      </c>
      <c r="H106" s="226"/>
      <c r="I106" s="226">
        <f>IF('様式C_研究責任医師'!J132="","",'様式C_研究責任医師'!J132)</f>
      </c>
      <c r="J106" s="227"/>
      <c r="K106" s="472">
        <f>IF('様式C_研究責任医師'!M132="","",'様式C_研究責任医師'!M132)</f>
      </c>
      <c r="L106" s="473">
        <f>IF('様式C_研究責任医師'!J111="","",'様式C_研究責任医師'!J111)</f>
      </c>
      <c r="M106" s="300" t="str">
        <f>IF('様式C_研究責任医師'!K111="","",'様式C_研究責任医師'!K111)</f>
        <v>株式を保有している</v>
      </c>
      <c r="N106" s="229">
        <f>IF('様式C_研究責任医師'!N132="","",'様式C_研究責任医師'!N132)</f>
      </c>
      <c r="O106" s="240"/>
      <c r="P106" s="151"/>
      <c r="Q106" s="151"/>
    </row>
    <row r="107" spans="3:17" ht="97.5" customHeight="1">
      <c r="C107" s="483"/>
      <c r="D107" s="484"/>
      <c r="E107" s="485"/>
      <c r="F107" s="148" t="s">
        <v>51</v>
      </c>
      <c r="G107" s="222">
        <f>IF('様式C_研究責任医師'!G133="","",'様式C_研究責任医師'!G133)</f>
      </c>
      <c r="H107" s="226"/>
      <c r="I107" s="226">
        <f>IF('様式C_研究責任医師'!J133="","",'様式C_研究責任医師'!J133)</f>
      </c>
      <c r="J107" s="227"/>
      <c r="K107" s="472">
        <f>IF('様式C_研究責任医師'!M133="","",'様式C_研究責任医師'!M133)</f>
      </c>
      <c r="L107" s="473">
        <f>IF('様式C_研究責任医師'!J112="","",'様式C_研究責任医師'!J112)</f>
      </c>
      <c r="M107" s="300" t="str">
        <f>IF('様式C_研究責任医師'!K112="","",'様式C_研究責任医師'!K112)</f>
        <v>株式の保有又は出資の内容</v>
      </c>
      <c r="N107" s="229">
        <f>IF('様式C_研究責任医師'!N133="","",'様式C_研究責任医師'!N133)</f>
      </c>
      <c r="O107" s="240"/>
      <c r="P107" s="151"/>
      <c r="Q107" s="151"/>
    </row>
    <row r="108" spans="3:17" ht="97.5" customHeight="1">
      <c r="C108" s="474" t="s">
        <v>181</v>
      </c>
      <c r="D108" s="475"/>
      <c r="E108" s="486"/>
      <c r="F108" s="145" t="s">
        <v>52</v>
      </c>
      <c r="G108" s="222">
        <f>IF('様式C_研究責任医師'!G134="","",'様式C_研究責任医師'!G134)</f>
      </c>
      <c r="H108" s="226" t="str">
        <f>IF('様式C_研究責任医師'!I134="はい","株式保有あり",IF('様式C_研究責任医師'!I134="いいえ","株式保有なし","-"))</f>
        <v>-</v>
      </c>
      <c r="I108" s="226">
        <f>IF('様式C_研究責任医師'!J134="","",'様式C_研究責任医師'!J134)</f>
      </c>
      <c r="J108" s="227" t="str">
        <f>IF('様式C_研究責任医師'!L134="はい","株式保有あり",IF('様式C_研究責任医師'!L134="いいえ","株式保有なし","-"))</f>
        <v>-</v>
      </c>
      <c r="K108" s="472">
        <f>IF('様式C_研究責任医師'!M134="","",'様式C_研究責任医師'!M134)</f>
      </c>
      <c r="L108" s="473">
        <f>IF('様式C_研究責任医師'!J113="","",'様式C_研究責任医師'!J113)</f>
      </c>
      <c r="M108" s="300" t="str">
        <f>IF('様式C_研究責任医師'!K113="","",'様式C_研究責任医師'!K113)</f>
        <v>株式を保有している</v>
      </c>
      <c r="N108" s="229">
        <f>IF('様式C_研究責任医師'!N134="","",'様式C_研究責任医師'!N134)</f>
      </c>
      <c r="O108" s="240"/>
      <c r="P108" s="151"/>
      <c r="Q108" s="151"/>
    </row>
    <row r="109" spans="3:17" ht="97.5" customHeight="1">
      <c r="C109" s="487"/>
      <c r="D109" s="488"/>
      <c r="E109" s="489"/>
      <c r="F109" s="148" t="s">
        <v>51</v>
      </c>
      <c r="G109" s="222">
        <f>IF('様式C_研究責任医師'!G136="","",'様式C_研究責任医師'!G136)</f>
      </c>
      <c r="H109" s="226" t="str">
        <f>IF('様式C_研究責任医師'!I136="はい","株式保有あり",IF('様式C_研究責任医師'!I136="いいえ","株式保有なし","-"))</f>
        <v>-</v>
      </c>
      <c r="I109" s="226">
        <f>IF('様式C_研究責任医師'!J136="","",'様式C_研究責任医師'!J136)</f>
      </c>
      <c r="J109" s="227" t="str">
        <f>IF('様式C_研究責任医師'!L136="はい","株式保有あり",IF('様式C_研究責任医師'!L136="いいえ","株式保有なし","-"))</f>
        <v>-</v>
      </c>
      <c r="K109" s="472">
        <f>IF('様式C_研究責任医師'!M136="","",'様式C_研究責任医師'!M136)</f>
      </c>
      <c r="L109" s="473">
        <f>IF('様式C_研究責任医師'!J115="","",'様式C_研究責任医師'!J115)</f>
      </c>
      <c r="M109" s="300" t="str">
        <f>IF('様式C_研究責任医師'!K115="","",'様式C_研究責任医師'!K115)</f>
        <v>知的財産への関与有り</v>
      </c>
      <c r="N109" s="229">
        <f>IF('様式C_研究責任医師'!N136="","",'様式C_研究責任医師'!N136)</f>
      </c>
      <c r="O109" s="240"/>
      <c r="P109" s="151"/>
      <c r="Q109" s="151"/>
    </row>
    <row r="110" spans="3:17" ht="97.5" customHeight="1">
      <c r="C110" s="474" t="s">
        <v>173</v>
      </c>
      <c r="D110" s="475"/>
      <c r="E110" s="476"/>
      <c r="F110" s="152" t="s">
        <v>52</v>
      </c>
      <c r="G110" s="222">
        <f>IF('様式C_研究責任医師'!G138="","",'様式C_研究責任医師'!G138)</f>
      </c>
      <c r="H110" s="222" t="str">
        <f>IF('様式C_研究責任医師'!I138="はい","知的財産への関与あり",IF('様式C_研究責任医師'!I138="いいえ","知的財産への関与なし","-"))</f>
        <v>-</v>
      </c>
      <c r="I110" s="153">
        <f>IF('様式C_研究責任医師'!J138="","",'様式C_研究責任医師'!J138)</f>
      </c>
      <c r="J110" s="221" t="str">
        <f>IF('様式C_研究責任医師'!L138="はい","知的財産への関与あり",IF('様式C_研究責任医師'!L138="いいえ","知的財産への関与なし","-"))</f>
        <v>-</v>
      </c>
      <c r="K110" s="472">
        <f>IF('様式C_研究責任医師'!M138="","",'様式C_研究責任医師'!M138)</f>
      </c>
      <c r="L110" s="473">
        <f>IF('様式C_研究責任医師'!J117="","",'様式C_研究責任医師'!J117)</f>
      </c>
      <c r="M110" s="300" t="str">
        <f>IF('様式C_研究責任医師'!K117="","",'様式C_研究責任医師'!K117)</f>
        <v>知的財産への関与有り</v>
      </c>
      <c r="N110" s="229">
        <f>IF('様式C_研究責任医師'!N138="","",'様式C_研究責任医師'!N138)</f>
      </c>
      <c r="O110" s="240"/>
      <c r="P110" s="151"/>
      <c r="Q110" s="151"/>
    </row>
    <row r="111" spans="3:17" ht="97.5" customHeight="1">
      <c r="C111" s="477"/>
      <c r="D111" s="478"/>
      <c r="E111" s="479"/>
      <c r="F111" s="148" t="s">
        <v>51</v>
      </c>
      <c r="G111" s="222">
        <f>IF('様式C_研究責任医師'!G140="","",'様式C_研究責任医師'!G140)</f>
      </c>
      <c r="H111" s="222" t="str">
        <f>IF('様式C_研究責任医師'!I140="はい","知的財産への関与あり",IF('様式C_研究責任医師'!I140="いいえ","知的財産への関与なし","-"))</f>
        <v>-</v>
      </c>
      <c r="I111" s="153">
        <f>IF('様式C_研究責任医師'!J140="","",'様式C_研究責任医師'!J140)</f>
      </c>
      <c r="J111" s="221" t="str">
        <f>IF('様式C_研究責任医師'!L140="はい","知的財産への関与あり",IF('様式C_研究責任医師'!L140="いいえ","知的財産への関与なし","-"))</f>
        <v>-</v>
      </c>
      <c r="K111" s="472">
        <f>IF('様式C_研究責任医師'!M140="","",'様式C_研究責任医師'!M140)</f>
      </c>
      <c r="L111" s="473">
        <f>IF('様式C_研究責任医師'!J119="","",'様式C_研究責任医師'!J119)</f>
      </c>
      <c r="M111" s="300">
        <f>IF('様式C_研究責任医師'!K119="","",'様式C_研究責任医師'!K119)</f>
      </c>
      <c r="N111" s="229">
        <f>IF('様式C_研究責任医師'!N140="","",'様式C_研究責任医師'!N140)</f>
      </c>
      <c r="O111" s="240"/>
      <c r="P111" s="240"/>
      <c r="Q111" s="240"/>
    </row>
    <row r="112" spans="7:10" ht="17.25">
      <c r="G112" s="140"/>
      <c r="H112" s="140"/>
      <c r="I112" s="140"/>
      <c r="J112" s="140"/>
    </row>
    <row r="113" spans="5:17" ht="31.5" customHeight="1">
      <c r="E113" s="141" t="s">
        <v>168</v>
      </c>
      <c r="F113" s="142" t="s">
        <v>124</v>
      </c>
      <c r="G113" s="496">
        <f>IF(G29="","",G29)</f>
      </c>
      <c r="H113" s="497"/>
      <c r="I113" s="498"/>
      <c r="J113" s="498"/>
      <c r="K113" s="498"/>
      <c r="L113" s="498"/>
      <c r="M113" s="498"/>
      <c r="N113" s="498"/>
      <c r="O113" s="498"/>
      <c r="P113" s="498"/>
      <c r="Q113" s="499"/>
    </row>
    <row r="114" spans="5:10" ht="19.5" customHeight="1">
      <c r="E114" s="143"/>
      <c r="F114" s="140"/>
      <c r="G114" s="140"/>
      <c r="H114" s="140"/>
      <c r="I114" s="140"/>
      <c r="J114" s="140"/>
    </row>
    <row r="115" spans="3:17" ht="21" customHeight="1">
      <c r="C115" s="500" t="s">
        <v>62</v>
      </c>
      <c r="D115" s="501"/>
      <c r="E115" s="501"/>
      <c r="F115" s="502"/>
      <c r="G115" s="523" t="s">
        <v>61</v>
      </c>
      <c r="H115" s="304"/>
      <c r="I115" s="523" t="s">
        <v>79</v>
      </c>
      <c r="J115" s="304"/>
      <c r="K115" s="509" t="s">
        <v>111</v>
      </c>
      <c r="L115" s="510"/>
      <c r="M115" s="510"/>
      <c r="N115" s="511"/>
      <c r="O115" s="518" t="s">
        <v>112</v>
      </c>
      <c r="P115" s="518" t="s">
        <v>113</v>
      </c>
      <c r="Q115" s="518" t="s">
        <v>114</v>
      </c>
    </row>
    <row r="116" spans="3:17" ht="21" customHeight="1">
      <c r="C116" s="503"/>
      <c r="D116" s="504"/>
      <c r="E116" s="504"/>
      <c r="F116" s="505"/>
      <c r="G116" s="520" t="s">
        <v>23</v>
      </c>
      <c r="H116" s="518" t="s">
        <v>194</v>
      </c>
      <c r="I116" s="520" t="s">
        <v>23</v>
      </c>
      <c r="J116" s="518" t="s">
        <v>194</v>
      </c>
      <c r="K116" s="512"/>
      <c r="L116" s="513"/>
      <c r="M116" s="513"/>
      <c r="N116" s="514"/>
      <c r="O116" s="519"/>
      <c r="P116" s="521"/>
      <c r="Q116" s="521"/>
    </row>
    <row r="117" spans="3:17" ht="36.75" customHeight="1">
      <c r="C117" s="506"/>
      <c r="D117" s="507"/>
      <c r="E117" s="507"/>
      <c r="F117" s="508"/>
      <c r="G117" s="523"/>
      <c r="H117" s="313"/>
      <c r="I117" s="523"/>
      <c r="J117" s="313"/>
      <c r="K117" s="515"/>
      <c r="L117" s="516"/>
      <c r="M117" s="516"/>
      <c r="N117" s="517"/>
      <c r="O117" s="520"/>
      <c r="P117" s="522"/>
      <c r="Q117" s="522"/>
    </row>
    <row r="118" spans="3:17" ht="67.5" customHeight="1">
      <c r="C118" s="380" t="s">
        <v>177</v>
      </c>
      <c r="D118" s="341"/>
      <c r="E118" s="302"/>
      <c r="F118" s="56" t="s">
        <v>52</v>
      </c>
      <c r="G118" s="226">
        <f>IF('様式C_研究責任医師'!G148="","",'様式C_研究責任医師'!G148)</f>
      </c>
      <c r="H118" s="226"/>
      <c r="I118" s="226">
        <f>IF('様式C_研究責任医師'!J148="","",'様式C_研究責任医師'!J148)</f>
      </c>
      <c r="J118" s="227"/>
      <c r="K118" s="490">
        <f>IF('様式C_研究責任医師'!M148="","",'様式C_研究責任医師'!M148)</f>
      </c>
      <c r="L118" s="491">
        <f>IF('様式C_研究責任医師'!J120="","",'様式C_研究責任医師'!J120)</f>
      </c>
      <c r="M118" s="492">
        <f>IF('様式C_研究責任医師'!K120="","",'様式C_研究責任医師'!K120)</f>
      </c>
      <c r="N118" s="228">
        <f>IF('様式C_研究責任医師'!N148="","",'様式C_研究責任医師'!N148)</f>
      </c>
      <c r="O118" s="151"/>
      <c r="P118" s="151"/>
      <c r="Q118" s="144"/>
    </row>
    <row r="119" spans="3:17" ht="97.5" customHeight="1">
      <c r="C119" s="474" t="s">
        <v>178</v>
      </c>
      <c r="D119" s="475"/>
      <c r="E119" s="476"/>
      <c r="F119" s="145" t="s">
        <v>52</v>
      </c>
      <c r="G119" s="222">
        <f>IF('様式C_研究責任医師'!G149="","",'様式C_研究責任医師'!G149)</f>
      </c>
      <c r="H119" s="222" t="str">
        <f>IF('様式C_研究責任医師'!I150="有","給与あり",IF('様式C_研究責任医師'!I150="無","給与なし","-"))</f>
        <v>-</v>
      </c>
      <c r="I119" s="222">
        <f>IF('様式C_研究責任医師'!J149="","",'様式C_研究責任医師'!J149)</f>
      </c>
      <c r="J119" s="223" t="str">
        <f>IF('様式C_研究責任医師'!L150="有","給与あり",IF('様式C_研究責任医師'!L150="無","給与なし","-"))</f>
        <v>-</v>
      </c>
      <c r="K119" s="472">
        <f>IF('様式C_研究責任医師'!M149="","",'様式C_研究責任医師'!M149)</f>
      </c>
      <c r="L119" s="473">
        <f>IF('様式C_研究責任医師'!J121="","",'様式C_研究責任医師'!J121)</f>
      </c>
      <c r="M119" s="300">
        <f>IF('様式C_研究責任医師'!K121="","",'様式C_研究責任医師'!K121)</f>
      </c>
      <c r="N119" s="229">
        <f>IF('様式C_研究責任医師'!N149="","",'様式C_研究責任医師'!N149)</f>
      </c>
      <c r="O119" s="240"/>
      <c r="P119" s="240"/>
      <c r="Q119" s="147"/>
    </row>
    <row r="120" spans="3:17" ht="97.5" customHeight="1">
      <c r="C120" s="474" t="s">
        <v>171</v>
      </c>
      <c r="D120" s="475"/>
      <c r="E120" s="476"/>
      <c r="F120" s="145" t="s">
        <v>52</v>
      </c>
      <c r="G120" s="222">
        <f>IF('様式C_研究責任医師'!G151="","",'様式C_研究責任医師'!G151)</f>
      </c>
      <c r="H120" s="222" t="str">
        <f>IF('様式C_研究責任医師'!I152&gt;=2500000,"250万円以上の利益あり","-")</f>
        <v>-</v>
      </c>
      <c r="I120" s="222">
        <f>IF('様式C_研究責任医師'!J151="","",'様式C_研究責任医師'!J151)</f>
      </c>
      <c r="J120" s="223" t="str">
        <f>IF('様式C_研究責任医師'!L152&gt;=2500000,"250万円以上の利益あり","-")</f>
        <v>-</v>
      </c>
      <c r="K120" s="472">
        <f>IF('様式C_研究責任医師'!M151="","",'様式C_研究責任医師'!M151)</f>
      </c>
      <c r="L120" s="473" t="str">
        <f>IF('様式C_研究責任医師'!J123="","",'様式C_研究責任医師'!J123)</f>
        <v>有無</v>
      </c>
      <c r="M120" s="300" t="str">
        <f>IF('様式C_研究責任医師'!K123="","",'様式C_研究責任医師'!K123)</f>
        <v>「はい」と回答した項目について</v>
      </c>
      <c r="N120" s="229">
        <f>IF('様式C_研究責任医師'!N151="","",'様式C_研究責任医師'!N151)</f>
      </c>
      <c r="O120" s="240"/>
      <c r="P120" s="240"/>
      <c r="Q120" s="147"/>
    </row>
    <row r="121" spans="3:17" ht="97.5" customHeight="1">
      <c r="C121" s="493"/>
      <c r="D121" s="494"/>
      <c r="E121" s="495"/>
      <c r="F121" s="148" t="s">
        <v>51</v>
      </c>
      <c r="G121" s="222">
        <f>IF('様式C_研究責任医師'!G153="","",'様式C_研究責任医師'!G153)</f>
      </c>
      <c r="H121" s="224" t="str">
        <f>IF('様式C_研究責任医師'!I154&gt;=2500000,"250万円以上の利益あり","-")</f>
        <v>-</v>
      </c>
      <c r="I121" s="224">
        <f>IF('様式C_研究責任医師'!J153="","",'様式C_研究責任医師'!J153)</f>
      </c>
      <c r="J121" s="225" t="str">
        <f>IF('様式C_研究責任医師'!L154&gt;=2500000,"250万円以上の利益あり","-")</f>
        <v>-</v>
      </c>
      <c r="K121" s="472">
        <f>IF('様式C_研究責任医師'!M153="","",'様式C_研究責任医師'!M153)</f>
      </c>
      <c r="L121" s="473">
        <f>IF('様式C_研究責任医師'!J125="","",'様式C_研究責任医師'!J125)</f>
      </c>
      <c r="M121" s="300" t="str">
        <f>IF('様式C_研究責任医師'!K125="","",'様式C_研究責任医師'!K125)</f>
        <v>受入金額(円)</v>
      </c>
      <c r="N121" s="229">
        <f>IF('様式C_研究責任医師'!N153="","",'様式C_研究責任医師'!N153)</f>
      </c>
      <c r="O121" s="240"/>
      <c r="P121" s="240"/>
      <c r="Q121" s="147"/>
    </row>
    <row r="122" spans="3:17" ht="97.5" customHeight="1">
      <c r="C122" s="480" t="s">
        <v>180</v>
      </c>
      <c r="D122" s="481"/>
      <c r="E122" s="482"/>
      <c r="F122" s="145" t="s">
        <v>52</v>
      </c>
      <c r="G122" s="222">
        <f>IF('様式C_研究責任医師'!G155="","",'様式C_研究責任医師'!G155)</f>
      </c>
      <c r="H122" s="226"/>
      <c r="I122" s="226">
        <f>IF('様式C_研究責任医師'!J155="","",'様式C_研究責任医師'!J155)</f>
      </c>
      <c r="J122" s="227"/>
      <c r="K122" s="472">
        <f>IF('様式C_研究責任医師'!M155="","",'様式C_研究責任医師'!M155)</f>
      </c>
      <c r="L122" s="473">
        <f>IF('様式C_研究責任医師'!J127="","",'様式C_研究責任医師'!J127)</f>
      </c>
      <c r="M122" s="300" t="str">
        <f>IF('様式C_研究責任医師'!K127="","",'様式C_研究責任医師'!K127)</f>
        <v>給与の有無</v>
      </c>
      <c r="N122" s="229">
        <f>IF('様式C_研究責任医師'!N155="","",'様式C_研究責任医師'!N155)</f>
      </c>
      <c r="O122" s="240"/>
      <c r="P122" s="151"/>
      <c r="Q122" s="151"/>
    </row>
    <row r="123" spans="3:17" ht="97.5" customHeight="1">
      <c r="C123" s="483"/>
      <c r="D123" s="484"/>
      <c r="E123" s="485"/>
      <c r="F123" s="148" t="s">
        <v>51</v>
      </c>
      <c r="G123" s="222">
        <f>IF('様式C_研究責任医師'!G156="","",'様式C_研究責任医師'!G156)</f>
      </c>
      <c r="H123" s="226"/>
      <c r="I123" s="226">
        <f>IF('様式C_研究責任医師'!J156="","",'様式C_研究責任医師'!J156)</f>
      </c>
      <c r="J123" s="227"/>
      <c r="K123" s="472">
        <f>IF('様式C_研究責任医師'!M156="","",'様式C_研究責任医師'!M156)</f>
      </c>
      <c r="L123" s="473">
        <f>IF('様式C_研究責任医師'!J128="","",'様式C_研究責任医師'!J128)</f>
      </c>
      <c r="M123" s="300" t="str">
        <f>IF('様式C_研究責任医師'!K128="","",'様式C_研究責任医師'!K128)</f>
        <v>経済的利益の内容(複数ある場合はすべて記載)</v>
      </c>
      <c r="N123" s="229">
        <f>IF('様式C_研究責任医師'!N156="","",'様式C_研究責任医師'!N156)</f>
      </c>
      <c r="O123" s="240"/>
      <c r="P123" s="151"/>
      <c r="Q123" s="151"/>
    </row>
    <row r="124" spans="3:17" ht="97.5" customHeight="1">
      <c r="C124" s="474" t="s">
        <v>181</v>
      </c>
      <c r="D124" s="475"/>
      <c r="E124" s="486"/>
      <c r="F124" s="145" t="s">
        <v>52</v>
      </c>
      <c r="G124" s="222">
        <f>IF('様式C_研究責任医師'!G157="","",'様式C_研究責任医師'!G157)</f>
      </c>
      <c r="H124" s="226" t="str">
        <f>IF('様式C_研究責任医師'!I157="はい","株式保有あり",IF('様式C_研究責任医師'!I157="いいえ","株式保有なし","-"))</f>
        <v>-</v>
      </c>
      <c r="I124" s="226">
        <f>IF('様式C_研究責任医師'!J157="","",'様式C_研究責任医師'!J157)</f>
      </c>
      <c r="J124" s="227" t="str">
        <f>IF('様式C_研究責任医師'!L157="はい","株式保有あり",IF('様式C_研究責任医師'!L157="いいえ","株式保有なし","-"))</f>
        <v>-</v>
      </c>
      <c r="K124" s="472">
        <f>IF('様式C_研究責任医師'!M157="","",'様式C_研究責任医師'!M157)</f>
      </c>
      <c r="L124" s="473">
        <f>IF('様式C_研究責任医師'!J129="","",'様式C_研究責任医師'!J129)</f>
      </c>
      <c r="M124" s="300" t="str">
        <f>IF('様式C_研究責任医師'!K129="","",'様式C_研究責任医師'!K129)</f>
        <v>受入金額(円)</v>
      </c>
      <c r="N124" s="229">
        <f>IF('様式C_研究責任医師'!N157="","",'様式C_研究責任医師'!N157)</f>
      </c>
      <c r="O124" s="240"/>
      <c r="P124" s="151"/>
      <c r="Q124" s="151"/>
    </row>
    <row r="125" spans="3:17" ht="97.5" customHeight="1">
      <c r="C125" s="487"/>
      <c r="D125" s="488"/>
      <c r="E125" s="489"/>
      <c r="F125" s="148" t="s">
        <v>51</v>
      </c>
      <c r="G125" s="222">
        <f>IF('様式C_研究責任医師'!G159="","",'様式C_研究責任医師'!G159)</f>
      </c>
      <c r="H125" s="226" t="str">
        <f>IF('様式C_研究責任医師'!I159="はい","株式保有あり",IF('様式C_研究責任医師'!I159="いいえ","株式保有なし","-"))</f>
        <v>-</v>
      </c>
      <c r="I125" s="226">
        <f>IF('様式C_研究責任医師'!J159="","",'様式C_研究責任医師'!J159)</f>
      </c>
      <c r="J125" s="227" t="str">
        <f>IF('様式C_研究責任医師'!L159="はい","株式保有あり",IF('様式C_研究責任医師'!L159="いいえ","株式保有なし","-"))</f>
        <v>-</v>
      </c>
      <c r="K125" s="472">
        <f>IF('様式C_研究責任医師'!M159="","",'様式C_研究責任医師'!M159)</f>
      </c>
      <c r="L125" s="473">
        <f>IF('様式C_研究責任医師'!J131="","",'様式C_研究責任医師'!J131)</f>
      </c>
      <c r="M125" s="300" t="str">
        <f>IF('様式C_研究責任医師'!K131="","",'様式C_研究責任医師'!K131)</f>
        <v>受入金額(円)</v>
      </c>
      <c r="N125" s="229">
        <f>IF('様式C_研究責任医師'!N159="","",'様式C_研究責任医師'!N159)</f>
      </c>
      <c r="O125" s="240"/>
      <c r="P125" s="151"/>
      <c r="Q125" s="151"/>
    </row>
    <row r="126" spans="3:17" ht="97.5" customHeight="1">
      <c r="C126" s="474" t="s">
        <v>173</v>
      </c>
      <c r="D126" s="475"/>
      <c r="E126" s="476"/>
      <c r="F126" s="152" t="s">
        <v>52</v>
      </c>
      <c r="G126" s="222">
        <f>IF('様式C_研究責任医師'!G161="","",'様式C_研究責任医師'!G161)</f>
      </c>
      <c r="H126" s="222" t="str">
        <f>IF('様式C_研究責任医師'!I161="はい","知的財産への関与あり",IF('様式C_研究責任医師'!I161="いいえ","知的財産への関与なし","-"))</f>
        <v>-</v>
      </c>
      <c r="I126" s="153">
        <f>IF('様式C_研究責任医師'!J161="","",'様式C_研究責任医師'!J161)</f>
      </c>
      <c r="J126" s="221" t="str">
        <f>IF('様式C_研究責任医師'!L161="はい","知的財産への関与あり",IF('様式C_研究責任医師'!L161="いいえ","知的財産への関与なし","-"))</f>
        <v>-</v>
      </c>
      <c r="K126" s="472">
        <f>IF('様式C_研究責任医師'!M161="","",'様式C_研究責任医師'!M161)</f>
      </c>
      <c r="L126" s="473">
        <f>IF('様式C_研究責任医師'!J133="","",'様式C_研究責任医師'!J133)</f>
      </c>
      <c r="M126" s="300" t="str">
        <f>IF('様式C_研究責任医師'!K133="","",'様式C_研究責任医師'!K133)</f>
        <v>役職等の種類</v>
      </c>
      <c r="N126" s="229">
        <f>IF('様式C_研究責任医師'!N161="","",'様式C_研究責任医師'!N161)</f>
      </c>
      <c r="O126" s="240"/>
      <c r="P126" s="151"/>
      <c r="Q126" s="151"/>
    </row>
    <row r="127" spans="3:17" ht="97.5" customHeight="1">
      <c r="C127" s="477"/>
      <c r="D127" s="478"/>
      <c r="E127" s="479"/>
      <c r="F127" s="148" t="s">
        <v>51</v>
      </c>
      <c r="G127" s="222">
        <f>IF('様式C_研究責任医師'!G163="","",'様式C_研究責任医師'!G163)</f>
      </c>
      <c r="H127" s="222" t="str">
        <f>IF('様式C_研究責任医師'!I163="はい","知的財産への関与あり",IF('様式C_研究責任医師'!I163="いいえ","知的財産への関与なし","-"))</f>
        <v>-</v>
      </c>
      <c r="I127" s="153">
        <f>IF('様式C_研究責任医師'!J163="","",'様式C_研究責任医師'!J163)</f>
      </c>
      <c r="J127" s="221" t="str">
        <f>IF('様式C_研究責任医師'!L163="はい","知的財産への関与あり",IF('様式C_研究責任医師'!L163="いいえ","知的財産への関与なし","-"))</f>
        <v>-</v>
      </c>
      <c r="K127" s="472">
        <f>IF('様式C_研究責任医師'!M163="","",'様式C_研究責任医師'!M163)</f>
      </c>
      <c r="L127" s="473">
        <f>IF('様式C_研究責任医師'!J135="","",'様式C_研究責任医師'!J135)</f>
      </c>
      <c r="M127" s="300" t="str">
        <f>IF('様式C_研究責任医師'!K135="","",'様式C_研究責任医師'!K135)</f>
        <v>株式の保有又は出資の内容</v>
      </c>
      <c r="N127" s="229">
        <f>IF('様式C_研究責任医師'!N163="","",'様式C_研究責任医師'!N163)</f>
      </c>
      <c r="O127" s="240"/>
      <c r="P127" s="240"/>
      <c r="Q127" s="240"/>
    </row>
    <row r="128" spans="3:17" ht="10.5" customHeight="1">
      <c r="C128" s="154"/>
      <c r="D128" s="154"/>
      <c r="E128" s="155"/>
      <c r="F128" s="156"/>
      <c r="G128" s="255"/>
      <c r="H128" s="255"/>
      <c r="I128" s="158"/>
      <c r="J128" s="158"/>
      <c r="K128" s="158"/>
      <c r="L128" s="158"/>
      <c r="M128" s="158"/>
      <c r="N128" s="158"/>
      <c r="O128" s="158"/>
      <c r="P128" s="158"/>
      <c r="Q128" s="158"/>
    </row>
    <row r="129" spans="5:17" ht="31.5" customHeight="1">
      <c r="E129" s="141" t="s">
        <v>168</v>
      </c>
      <c r="F129" s="142" t="s">
        <v>125</v>
      </c>
      <c r="G129" s="496">
        <f>IF(G30="","",G30)</f>
      </c>
      <c r="H129" s="497"/>
      <c r="I129" s="498"/>
      <c r="J129" s="498"/>
      <c r="K129" s="498"/>
      <c r="L129" s="498"/>
      <c r="M129" s="498"/>
      <c r="N129" s="498"/>
      <c r="O129" s="498"/>
      <c r="P129" s="498"/>
      <c r="Q129" s="499"/>
    </row>
    <row r="130" spans="5:10" ht="19.5" customHeight="1">
      <c r="E130" s="143"/>
      <c r="F130" s="140"/>
      <c r="G130" s="140"/>
      <c r="H130" s="140"/>
      <c r="I130" s="140"/>
      <c r="J130" s="140"/>
    </row>
    <row r="131" spans="3:17" ht="21" customHeight="1">
      <c r="C131" s="500" t="s">
        <v>62</v>
      </c>
      <c r="D131" s="501"/>
      <c r="E131" s="501"/>
      <c r="F131" s="502"/>
      <c r="G131" s="523" t="s">
        <v>61</v>
      </c>
      <c r="H131" s="304"/>
      <c r="I131" s="523" t="s">
        <v>79</v>
      </c>
      <c r="J131" s="304"/>
      <c r="K131" s="509" t="s">
        <v>111</v>
      </c>
      <c r="L131" s="510"/>
      <c r="M131" s="510"/>
      <c r="N131" s="511"/>
      <c r="O131" s="518" t="s">
        <v>112</v>
      </c>
      <c r="P131" s="518" t="s">
        <v>113</v>
      </c>
      <c r="Q131" s="518" t="s">
        <v>114</v>
      </c>
    </row>
    <row r="132" spans="3:17" ht="21" customHeight="1">
      <c r="C132" s="503"/>
      <c r="D132" s="504"/>
      <c r="E132" s="504"/>
      <c r="F132" s="505"/>
      <c r="G132" s="520" t="s">
        <v>23</v>
      </c>
      <c r="H132" s="518" t="s">
        <v>194</v>
      </c>
      <c r="I132" s="520" t="s">
        <v>23</v>
      </c>
      <c r="J132" s="518" t="s">
        <v>194</v>
      </c>
      <c r="K132" s="512"/>
      <c r="L132" s="513"/>
      <c r="M132" s="513"/>
      <c r="N132" s="514"/>
      <c r="O132" s="519"/>
      <c r="P132" s="521"/>
      <c r="Q132" s="521"/>
    </row>
    <row r="133" spans="3:17" ht="36.75" customHeight="1">
      <c r="C133" s="506"/>
      <c r="D133" s="507"/>
      <c r="E133" s="507"/>
      <c r="F133" s="508"/>
      <c r="G133" s="523"/>
      <c r="H133" s="313"/>
      <c r="I133" s="523"/>
      <c r="J133" s="313"/>
      <c r="K133" s="515"/>
      <c r="L133" s="516"/>
      <c r="M133" s="516"/>
      <c r="N133" s="517"/>
      <c r="O133" s="520"/>
      <c r="P133" s="522"/>
      <c r="Q133" s="522"/>
    </row>
    <row r="134" spans="3:17" ht="67.5" customHeight="1">
      <c r="C134" s="380" t="s">
        <v>177</v>
      </c>
      <c r="D134" s="341"/>
      <c r="E134" s="302"/>
      <c r="F134" s="56" t="s">
        <v>52</v>
      </c>
      <c r="G134" s="226">
        <f>IF('様式C_研究責任医師'!G171="","",'様式C_研究責任医師'!G171)</f>
      </c>
      <c r="H134" s="226"/>
      <c r="I134" s="226">
        <f>IF('様式C_研究責任医師'!J171="","",'様式C_研究責任医師'!J171)</f>
      </c>
      <c r="J134" s="227"/>
      <c r="K134" s="490">
        <f>IF('様式C_研究責任医師'!M171="","",'様式C_研究責任医師'!M171)</f>
      </c>
      <c r="L134" s="491">
        <f>IF('様式C_研究責任医師'!J136="","",'様式C_研究責任医師'!J136)</f>
      </c>
      <c r="M134" s="492" t="str">
        <f>IF('様式C_研究責任医師'!K136="","",'様式C_研究責任医師'!K136)</f>
        <v>株式を保有している</v>
      </c>
      <c r="N134" s="228">
        <f>IF('様式C_研究責任医師'!N171="","",'様式C_研究責任医師'!N171)</f>
      </c>
      <c r="O134" s="151"/>
      <c r="P134" s="151"/>
      <c r="Q134" s="144"/>
    </row>
    <row r="135" spans="3:17" ht="97.5" customHeight="1">
      <c r="C135" s="474" t="s">
        <v>178</v>
      </c>
      <c r="D135" s="475"/>
      <c r="E135" s="476"/>
      <c r="F135" s="145" t="s">
        <v>52</v>
      </c>
      <c r="G135" s="222">
        <f>IF('様式C_研究責任医師'!G172="","",'様式C_研究責任医師'!G172)</f>
      </c>
      <c r="H135" s="222" t="str">
        <f>IF('様式C_研究責任医師'!I173="有","給与あり",IF('様式C_研究責任医師'!I173="無","給与なし","-"))</f>
        <v>-</v>
      </c>
      <c r="I135" s="222">
        <f>IF('様式C_研究責任医師'!J172="","",'様式C_研究責任医師'!J172)</f>
      </c>
      <c r="J135" s="223" t="str">
        <f>IF('様式C_研究責任医師'!L173="有","給与あり",IF('様式C_研究責任医師'!L173="無","給与なし","-"))</f>
        <v>-</v>
      </c>
      <c r="K135" s="472">
        <f>IF('様式C_研究責任医師'!M172="","",'様式C_研究責任医師'!M172)</f>
      </c>
      <c r="L135" s="473">
        <f>IF('様式C_研究責任医師'!J137="","",'様式C_研究責任医師'!J137)</f>
      </c>
      <c r="M135" s="300" t="str">
        <f>IF('様式C_研究責任医師'!K137="","",'様式C_研究責任医師'!K137)</f>
        <v>株式の保有又は出資の内容</v>
      </c>
      <c r="N135" s="229">
        <f>IF('様式C_研究責任医師'!N172="","",'様式C_研究責任医師'!N172)</f>
      </c>
      <c r="O135" s="240"/>
      <c r="P135" s="240"/>
      <c r="Q135" s="147"/>
    </row>
    <row r="136" spans="3:17" ht="97.5" customHeight="1">
      <c r="C136" s="474" t="s">
        <v>171</v>
      </c>
      <c r="D136" s="475"/>
      <c r="E136" s="476"/>
      <c r="F136" s="145" t="s">
        <v>52</v>
      </c>
      <c r="G136" s="222">
        <f>IF('様式C_研究責任医師'!G174="","",'様式C_研究責任医師'!G174)</f>
      </c>
      <c r="H136" s="222" t="str">
        <f>IF('様式C_研究責任医師'!I175&gt;=2500000,"250万円以上の利益あり","-")</f>
        <v>-</v>
      </c>
      <c r="I136" s="222">
        <f>IF('様式C_研究責任医師'!J174="","",'様式C_研究責任医師'!J174)</f>
      </c>
      <c r="J136" s="223" t="str">
        <f>IF('様式C_研究責任医師'!L175&gt;=2500000,"250万円以上の利益あり","-")</f>
        <v>-</v>
      </c>
      <c r="K136" s="472">
        <f>IF('様式C_研究責任医師'!M174="","",'様式C_研究責任医師'!M174)</f>
      </c>
      <c r="L136" s="473">
        <f>IF('様式C_研究責任医師'!J139="","",'様式C_研究責任医師'!J139)</f>
      </c>
      <c r="M136" s="300" t="str">
        <f>IF('様式C_研究責任医師'!K139="","",'様式C_研究責任医師'!K139)</f>
        <v>その他の関与</v>
      </c>
      <c r="N136" s="229">
        <f>IF('様式C_研究責任医師'!N174="","",'様式C_研究責任医師'!N174)</f>
      </c>
      <c r="O136" s="240"/>
      <c r="P136" s="240"/>
      <c r="Q136" s="147"/>
    </row>
    <row r="137" spans="3:17" ht="97.5" customHeight="1">
      <c r="C137" s="493"/>
      <c r="D137" s="494"/>
      <c r="E137" s="495"/>
      <c r="F137" s="148" t="s">
        <v>51</v>
      </c>
      <c r="G137" s="222">
        <f>IF('様式C_研究責任医師'!G176="","",'様式C_研究責任医師'!G176)</f>
      </c>
      <c r="H137" s="224" t="str">
        <f>IF('様式C_研究責任医師'!I177&gt;=2500000,"250万円以上の利益あり","-")</f>
        <v>-</v>
      </c>
      <c r="I137" s="224">
        <f>IF('様式C_研究責任医師'!J176="","",'様式C_研究責任医師'!J176)</f>
      </c>
      <c r="J137" s="225" t="str">
        <f>IF('様式C_研究責任医師'!L177&gt;=2500000,"250万円以上の利益あり","-")</f>
        <v>-</v>
      </c>
      <c r="K137" s="472">
        <f>IF('様式C_研究責任医師'!M176="","",'様式C_研究責任医師'!M176)</f>
      </c>
      <c r="L137" s="473">
        <f>IF('様式C_研究責任医師'!J141="","",'様式C_研究責任医師'!J141)</f>
      </c>
      <c r="M137" s="300" t="str">
        <f>IF('様式C_研究責任医師'!K141="","",'様式C_研究責任医師'!K141)</f>
        <v>その他の関与</v>
      </c>
      <c r="N137" s="229">
        <f>IF('様式C_研究責任医師'!N176="","",'様式C_研究責任医師'!N176)</f>
      </c>
      <c r="O137" s="240"/>
      <c r="P137" s="240"/>
      <c r="Q137" s="147"/>
    </row>
    <row r="138" spans="3:17" ht="97.5" customHeight="1">
      <c r="C138" s="480" t="s">
        <v>180</v>
      </c>
      <c r="D138" s="481"/>
      <c r="E138" s="482"/>
      <c r="F138" s="145" t="s">
        <v>52</v>
      </c>
      <c r="G138" s="222">
        <f>IF('様式C_研究責任医師'!G178="","",'様式C_研究責任医師'!G178)</f>
      </c>
      <c r="H138" s="226"/>
      <c r="I138" s="226">
        <f>IF('様式C_研究責任医師'!J178="","",'様式C_研究責任医師'!J178)</f>
      </c>
      <c r="J138" s="227"/>
      <c r="K138" s="472">
        <f>IF('様式C_研究責任医師'!M178="","",'様式C_研究責任医師'!M178)</f>
      </c>
      <c r="L138" s="473">
        <f>IF('様式C_研究責任医師'!J143="","",'様式C_研究責任医師'!J143)</f>
      </c>
      <c r="M138" s="300">
        <f>IF('様式C_研究責任医師'!K143="","",'様式C_研究責任医師'!K143)</f>
      </c>
      <c r="N138" s="229">
        <f>IF('様式C_研究責任医師'!N178="","",'様式C_研究責任医師'!N178)</f>
      </c>
      <c r="O138" s="240"/>
      <c r="P138" s="151"/>
      <c r="Q138" s="151"/>
    </row>
    <row r="139" spans="3:17" ht="97.5" customHeight="1">
      <c r="C139" s="483"/>
      <c r="D139" s="484"/>
      <c r="E139" s="485"/>
      <c r="F139" s="148" t="s">
        <v>51</v>
      </c>
      <c r="G139" s="222">
        <f>IF('様式C_研究責任医師'!G179="","",'様式C_研究責任医師'!G179)</f>
      </c>
      <c r="H139" s="226"/>
      <c r="I139" s="226">
        <f>IF('様式C_研究責任医師'!J179="","",'様式C_研究責任医師'!J179)</f>
      </c>
      <c r="J139" s="227"/>
      <c r="K139" s="472">
        <f>IF('様式C_研究責任医師'!M179="","",'様式C_研究責任医師'!M179)</f>
      </c>
      <c r="L139" s="473">
        <f>IF('様式C_研究責任医師'!J144="","",'様式C_研究責任医師'!J144)</f>
      </c>
      <c r="M139" s="300">
        <f>IF('様式C_研究責任医師'!K144="","",'様式C_研究責任医師'!K144)</f>
      </c>
      <c r="N139" s="229">
        <f>IF('様式C_研究責任医師'!N179="","",'様式C_研究責任医師'!N179)</f>
      </c>
      <c r="O139" s="240"/>
      <c r="P139" s="151"/>
      <c r="Q139" s="151"/>
    </row>
    <row r="140" spans="3:17" ht="97.5" customHeight="1">
      <c r="C140" s="474" t="s">
        <v>181</v>
      </c>
      <c r="D140" s="475"/>
      <c r="E140" s="486"/>
      <c r="F140" s="145" t="s">
        <v>52</v>
      </c>
      <c r="G140" s="222">
        <f>IF('様式C_研究責任医師'!G180="","",'様式C_研究責任医師'!G180)</f>
      </c>
      <c r="H140" s="226" t="str">
        <f>IF('様式C_研究責任医師'!I180="はい","株式保有あり",IF('様式C_研究責任医師'!I180="いいえ","株式保有なし","-"))</f>
        <v>-</v>
      </c>
      <c r="I140" s="226">
        <f>IF('様式C_研究責任医師'!J180="","",'様式C_研究責任医師'!J180)</f>
      </c>
      <c r="J140" s="227" t="str">
        <f>IF('様式C_研究責任医師'!L180="はい","株式保有あり",IF('様式C_研究責任医師'!L180="いいえ","株式保有なし","-"))</f>
        <v>-</v>
      </c>
      <c r="K140" s="472">
        <f>IF('様式C_研究責任医師'!M180="","",'様式C_研究責任医師'!M180)</f>
      </c>
      <c r="L140" s="473" t="str">
        <f>IF('様式C_研究責任医師'!J145="","",'様式C_研究責任医師'!J145)</f>
        <v>今年度</v>
      </c>
      <c r="M140" s="300">
        <f>IF('様式C_研究責任医師'!K145="","",'様式C_研究責任医師'!K145)</f>
      </c>
      <c r="N140" s="229">
        <f>IF('様式C_研究責任医師'!N180="","",'様式C_研究責任医師'!N180)</f>
      </c>
      <c r="O140" s="240"/>
      <c r="P140" s="151"/>
      <c r="Q140" s="151"/>
    </row>
    <row r="141" spans="3:17" ht="97.5" customHeight="1">
      <c r="C141" s="487"/>
      <c r="D141" s="488"/>
      <c r="E141" s="489"/>
      <c r="F141" s="148" t="s">
        <v>51</v>
      </c>
      <c r="G141" s="222">
        <f>IF('様式C_研究責任医師'!G182="","",'様式C_研究責任医師'!G182)</f>
      </c>
      <c r="H141" s="226" t="str">
        <f>IF('様式C_研究責任医師'!I182="はい","株式保有あり",IF('様式C_研究責任医師'!I182="いいえ","株式保有なし","-"))</f>
        <v>-</v>
      </c>
      <c r="I141" s="226">
        <f>IF('様式C_研究責任医師'!J182="","",'様式C_研究責任医師'!J182)</f>
      </c>
      <c r="J141" s="227" t="str">
        <f>IF('様式C_研究責任医師'!L182="はい","株式保有あり",IF('様式C_研究責任医師'!L182="いいえ","株式保有なし","-"))</f>
        <v>-</v>
      </c>
      <c r="K141" s="472">
        <f>IF('様式C_研究責任医師'!M182="","",'様式C_研究責任医師'!M182)</f>
      </c>
      <c r="L141" s="473">
        <f>IF('様式C_研究責任医師'!J147="","",'様式C_研究責任医師'!J147)</f>
      </c>
      <c r="M141" s="300" t="str">
        <f>IF('様式C_研究責任医師'!K147="","",'様式C_研究責任医師'!K147)</f>
        <v>COIの内容について
詳細を選択・記述</v>
      </c>
      <c r="N141" s="229">
        <f>IF('様式C_研究責任医師'!N182="","",'様式C_研究責任医師'!N182)</f>
      </c>
      <c r="O141" s="240"/>
      <c r="P141" s="151"/>
      <c r="Q141" s="151"/>
    </row>
    <row r="142" spans="3:17" ht="97.5" customHeight="1">
      <c r="C142" s="474" t="s">
        <v>173</v>
      </c>
      <c r="D142" s="475"/>
      <c r="E142" s="476"/>
      <c r="F142" s="152" t="s">
        <v>52</v>
      </c>
      <c r="G142" s="222">
        <f>IF('様式C_研究責任医師'!G184="","",'様式C_研究責任医師'!G184)</f>
      </c>
      <c r="H142" s="222" t="str">
        <f>IF('様式C_研究責任医師'!I184="はい","知的財産への関与あり",IF('様式C_研究責任医師'!I184="いいえ","知的財産への関与なし","-"))</f>
        <v>-</v>
      </c>
      <c r="I142" s="153">
        <f>IF('様式C_研究責任医師'!J184="","",'様式C_研究責任医師'!J184)</f>
      </c>
      <c r="J142" s="221" t="str">
        <f>IF('様式C_研究責任医師'!L184="はい","知的財産への関与あり",IF('様式C_研究責任医師'!L184="いいえ","知的財産への関与なし","-"))</f>
        <v>-</v>
      </c>
      <c r="K142" s="472">
        <f>IF('様式C_研究責任医師'!M184="","",'様式C_研究責任医師'!M184)</f>
      </c>
      <c r="L142" s="473">
        <f>IF('様式C_研究責任医師'!J149="","",'様式C_研究責任医師'!J149)</f>
      </c>
      <c r="M142" s="300" t="str">
        <f>IF('様式C_研究責任医師'!K149="","",'様式C_研究責任医師'!K149)</f>
        <v>期間</v>
      </c>
      <c r="N142" s="229">
        <f>IF('様式C_研究責任医師'!N184="","",'様式C_研究責任医師'!N184)</f>
      </c>
      <c r="O142" s="240"/>
      <c r="P142" s="151"/>
      <c r="Q142" s="151"/>
    </row>
    <row r="143" spans="3:17" ht="97.5" customHeight="1">
      <c r="C143" s="477"/>
      <c r="D143" s="478"/>
      <c r="E143" s="479"/>
      <c r="F143" s="148" t="s">
        <v>51</v>
      </c>
      <c r="G143" s="222">
        <f>IF('様式C_研究責任医師'!G186="","",'様式C_研究責任医師'!G186)</f>
      </c>
      <c r="H143" s="222" t="str">
        <f>IF('様式C_研究責任医師'!I186="はい","知的財産への関与あり",IF('様式C_研究責任医師'!I186="いいえ","知的財産への関与なし","-"))</f>
        <v>-</v>
      </c>
      <c r="I143" s="153">
        <f>IF('様式C_研究責任医師'!J186="","",'様式C_研究責任医師'!J186)</f>
      </c>
      <c r="J143" s="221" t="str">
        <f>IF('様式C_研究責任医師'!L186="はい","知的財産への関与あり",IF('様式C_研究責任医師'!L186="いいえ","知的財産への関与なし","-"))</f>
        <v>-</v>
      </c>
      <c r="K143" s="472">
        <f>IF('様式C_研究責任医師'!M186="","",'様式C_研究責任医師'!M186)</f>
      </c>
      <c r="L143" s="473">
        <f>IF('様式C_研究責任医師'!J151="","",'様式C_研究責任医師'!J151)</f>
      </c>
      <c r="M143" s="300" t="str">
        <f>IF('様式C_研究責任医師'!K151="","",'様式C_研究責任医師'!K151)</f>
        <v>経済的利益の内容(複数ある場合はすべて記載)</v>
      </c>
      <c r="N143" s="229">
        <f>IF('様式C_研究責任医師'!N186="","",'様式C_研究責任医師'!N186)</f>
      </c>
      <c r="O143" s="240"/>
      <c r="P143" s="240"/>
      <c r="Q143" s="240"/>
    </row>
  </sheetData>
  <sheetProtection sheet="1" formatCells="0" selectLockedCells="1"/>
  <mergeCells count="247">
    <mergeCell ref="F19:H19"/>
    <mergeCell ref="F13:H13"/>
    <mergeCell ref="F14:H14"/>
    <mergeCell ref="F15:H15"/>
    <mergeCell ref="F16:H16"/>
    <mergeCell ref="F17:H17"/>
    <mergeCell ref="F18:H18"/>
    <mergeCell ref="G65:Q65"/>
    <mergeCell ref="H100:H101"/>
    <mergeCell ref="J100:J101"/>
    <mergeCell ref="H52:H53"/>
    <mergeCell ref="J52:J53"/>
    <mergeCell ref="J132:J133"/>
    <mergeCell ref="I115:J115"/>
    <mergeCell ref="G113:Q113"/>
    <mergeCell ref="K127:M127"/>
    <mergeCell ref="G129:Q129"/>
    <mergeCell ref="F21:H21"/>
    <mergeCell ref="K107:M107"/>
    <mergeCell ref="K105:M105"/>
    <mergeCell ref="I35:J35"/>
    <mergeCell ref="H36:H37"/>
    <mergeCell ref="J36:J37"/>
    <mergeCell ref="G51:H51"/>
    <mergeCell ref="I51:J51"/>
    <mergeCell ref="H84:H85"/>
    <mergeCell ref="L29:Q29"/>
    <mergeCell ref="G27:K27"/>
    <mergeCell ref="L27:Q27"/>
    <mergeCell ref="G28:K28"/>
    <mergeCell ref="K126:M126"/>
    <mergeCell ref="G97:Q97"/>
    <mergeCell ref="K83:N85"/>
    <mergeCell ref="G83:H83"/>
    <mergeCell ref="I83:J83"/>
    <mergeCell ref="L28:Q28"/>
    <mergeCell ref="J68:J69"/>
    <mergeCell ref="O131:O133"/>
    <mergeCell ref="P131:P133"/>
    <mergeCell ref="Q131:Q133"/>
    <mergeCell ref="I131:J131"/>
    <mergeCell ref="H132:H133"/>
    <mergeCell ref="G132:G133"/>
    <mergeCell ref="G131:H131"/>
    <mergeCell ref="I132:I133"/>
    <mergeCell ref="K123:M123"/>
    <mergeCell ref="C124:E125"/>
    <mergeCell ref="K124:M124"/>
    <mergeCell ref="K125:M125"/>
    <mergeCell ref="C131:F133"/>
    <mergeCell ref="K131:N133"/>
    <mergeCell ref="C126:E127"/>
    <mergeCell ref="C122:E123"/>
    <mergeCell ref="K122:M122"/>
    <mergeCell ref="C118:E118"/>
    <mergeCell ref="K118:M118"/>
    <mergeCell ref="C119:E119"/>
    <mergeCell ref="K119:M119"/>
    <mergeCell ref="C120:E121"/>
    <mergeCell ref="K120:M120"/>
    <mergeCell ref="K121:M121"/>
    <mergeCell ref="C115:F117"/>
    <mergeCell ref="K115:N117"/>
    <mergeCell ref="O115:O117"/>
    <mergeCell ref="P115:P117"/>
    <mergeCell ref="Q115:Q117"/>
    <mergeCell ref="G116:G117"/>
    <mergeCell ref="I116:I117"/>
    <mergeCell ref="H116:H117"/>
    <mergeCell ref="J116:J117"/>
    <mergeCell ref="G115:H115"/>
    <mergeCell ref="C110:E111"/>
    <mergeCell ref="K110:M110"/>
    <mergeCell ref="K111:M111"/>
    <mergeCell ref="G81:Q81"/>
    <mergeCell ref="O83:O85"/>
    <mergeCell ref="P83:P85"/>
    <mergeCell ref="Q83:Q85"/>
    <mergeCell ref="G84:G85"/>
    <mergeCell ref="C106:E107"/>
    <mergeCell ref="K106:M106"/>
    <mergeCell ref="C108:E109"/>
    <mergeCell ref="K108:M108"/>
    <mergeCell ref="K109:M109"/>
    <mergeCell ref="I100:I101"/>
    <mergeCell ref="C102:E102"/>
    <mergeCell ref="K102:M102"/>
    <mergeCell ref="C103:E103"/>
    <mergeCell ref="K103:M103"/>
    <mergeCell ref="C104:E105"/>
    <mergeCell ref="K104:M104"/>
    <mergeCell ref="C99:F101"/>
    <mergeCell ref="K99:N101"/>
    <mergeCell ref="O99:O101"/>
    <mergeCell ref="P99:P101"/>
    <mergeCell ref="Q99:Q101"/>
    <mergeCell ref="G100:G101"/>
    <mergeCell ref="G99:H99"/>
    <mergeCell ref="I99:J99"/>
    <mergeCell ref="C92:E93"/>
    <mergeCell ref="K92:M92"/>
    <mergeCell ref="K93:M93"/>
    <mergeCell ref="C94:E95"/>
    <mergeCell ref="K94:M94"/>
    <mergeCell ref="K95:M95"/>
    <mergeCell ref="C87:E87"/>
    <mergeCell ref="K87:M87"/>
    <mergeCell ref="C88:E89"/>
    <mergeCell ref="K88:M88"/>
    <mergeCell ref="K89:M89"/>
    <mergeCell ref="C90:E91"/>
    <mergeCell ref="K90:M90"/>
    <mergeCell ref="K91:M91"/>
    <mergeCell ref="C78:E79"/>
    <mergeCell ref="K78:M78"/>
    <mergeCell ref="K79:M79"/>
    <mergeCell ref="I84:I85"/>
    <mergeCell ref="C86:E86"/>
    <mergeCell ref="K86:M86"/>
    <mergeCell ref="J84:J85"/>
    <mergeCell ref="C83:F85"/>
    <mergeCell ref="C74:E75"/>
    <mergeCell ref="K74:M74"/>
    <mergeCell ref="K75:M75"/>
    <mergeCell ref="C76:E77"/>
    <mergeCell ref="K76:M76"/>
    <mergeCell ref="K77:M77"/>
    <mergeCell ref="C70:E70"/>
    <mergeCell ref="K70:M70"/>
    <mergeCell ref="C71:E71"/>
    <mergeCell ref="K71:M71"/>
    <mergeCell ref="C72:E73"/>
    <mergeCell ref="K72:M72"/>
    <mergeCell ref="K73:M73"/>
    <mergeCell ref="C67:F69"/>
    <mergeCell ref="K67:N69"/>
    <mergeCell ref="O67:O69"/>
    <mergeCell ref="P67:P69"/>
    <mergeCell ref="Q67:Q69"/>
    <mergeCell ref="G68:G69"/>
    <mergeCell ref="I68:I69"/>
    <mergeCell ref="G67:H67"/>
    <mergeCell ref="I67:J67"/>
    <mergeCell ref="H68:H69"/>
    <mergeCell ref="C60:E61"/>
    <mergeCell ref="K60:M60"/>
    <mergeCell ref="K61:M61"/>
    <mergeCell ref="C62:E63"/>
    <mergeCell ref="K62:M62"/>
    <mergeCell ref="K63:M63"/>
    <mergeCell ref="C56:E57"/>
    <mergeCell ref="K56:M56"/>
    <mergeCell ref="K57:M57"/>
    <mergeCell ref="C58:E59"/>
    <mergeCell ref="K58:M58"/>
    <mergeCell ref="K59:M59"/>
    <mergeCell ref="C44:E45"/>
    <mergeCell ref="K44:M44"/>
    <mergeCell ref="K45:M45"/>
    <mergeCell ref="C46:E47"/>
    <mergeCell ref="K46:M46"/>
    <mergeCell ref="K47:M47"/>
    <mergeCell ref="C39:E39"/>
    <mergeCell ref="K39:M39"/>
    <mergeCell ref="C40:E41"/>
    <mergeCell ref="K40:M40"/>
    <mergeCell ref="K41:M41"/>
    <mergeCell ref="C54:E54"/>
    <mergeCell ref="K54:M54"/>
    <mergeCell ref="C42:E43"/>
    <mergeCell ref="K42:M42"/>
    <mergeCell ref="K43:M43"/>
    <mergeCell ref="C32:E32"/>
    <mergeCell ref="G33:Q33"/>
    <mergeCell ref="C35:F37"/>
    <mergeCell ref="K35:N37"/>
    <mergeCell ref="O35:O37"/>
    <mergeCell ref="C24:E30"/>
    <mergeCell ref="G29:K29"/>
    <mergeCell ref="G30:K30"/>
    <mergeCell ref="G35:H35"/>
    <mergeCell ref="P35:P37"/>
    <mergeCell ref="Q35:Q37"/>
    <mergeCell ref="G36:G37"/>
    <mergeCell ref="I36:I37"/>
    <mergeCell ref="G24:K24"/>
    <mergeCell ref="L24:Q24"/>
    <mergeCell ref="G25:K25"/>
    <mergeCell ref="L25:Q25"/>
    <mergeCell ref="G26:K26"/>
    <mergeCell ref="L26:Q26"/>
    <mergeCell ref="L30:Q30"/>
    <mergeCell ref="P16:Q17"/>
    <mergeCell ref="N18:Q22"/>
    <mergeCell ref="D10:E10"/>
    <mergeCell ref="D11:E11"/>
    <mergeCell ref="N12:Q15"/>
    <mergeCell ref="D7:E7"/>
    <mergeCell ref="M7:N7"/>
    <mergeCell ref="O7:Q7"/>
    <mergeCell ref="D9:E9"/>
    <mergeCell ref="F20:H20"/>
    <mergeCell ref="F1:L1"/>
    <mergeCell ref="C3:Q4"/>
    <mergeCell ref="M5:N5"/>
    <mergeCell ref="O5:Q5"/>
    <mergeCell ref="M6:N6"/>
    <mergeCell ref="O6:Q6"/>
    <mergeCell ref="D5:H6"/>
    <mergeCell ref="C5:C6"/>
    <mergeCell ref="C38:E38"/>
    <mergeCell ref="G49:Q49"/>
    <mergeCell ref="C51:F53"/>
    <mergeCell ref="K51:N53"/>
    <mergeCell ref="O51:O53"/>
    <mergeCell ref="P51:P53"/>
    <mergeCell ref="Q51:Q53"/>
    <mergeCell ref="G52:G53"/>
    <mergeCell ref="I52:I53"/>
    <mergeCell ref="K38:M38"/>
    <mergeCell ref="K140:M140"/>
    <mergeCell ref="C134:E134"/>
    <mergeCell ref="K134:M134"/>
    <mergeCell ref="C135:E135"/>
    <mergeCell ref="K135:M135"/>
    <mergeCell ref="C136:E137"/>
    <mergeCell ref="K136:M136"/>
    <mergeCell ref="K137:M137"/>
    <mergeCell ref="K141:M141"/>
    <mergeCell ref="C55:E55"/>
    <mergeCell ref="K55:M55"/>
    <mergeCell ref="C142:E143"/>
    <mergeCell ref="K142:M142"/>
    <mergeCell ref="K143:M143"/>
    <mergeCell ref="C138:E139"/>
    <mergeCell ref="K138:M138"/>
    <mergeCell ref="K139:M139"/>
    <mergeCell ref="C140:E141"/>
    <mergeCell ref="I19:K19"/>
    <mergeCell ref="I20:K20"/>
    <mergeCell ref="I21:K21"/>
    <mergeCell ref="I13:K13"/>
    <mergeCell ref="I14:K14"/>
    <mergeCell ref="I15:K15"/>
    <mergeCell ref="I16:K16"/>
    <mergeCell ref="I17:K17"/>
    <mergeCell ref="I18:K18"/>
  </mergeCells>
  <conditionalFormatting sqref="C14:D21 F14:F21 I14:I21">
    <cfRule type="expression" priority="202" dxfId="0">
      <formula>C14=""</formula>
    </cfRule>
  </conditionalFormatting>
  <conditionalFormatting sqref="G33:Q33">
    <cfRule type="expression" priority="201" dxfId="0">
      <formula>G33=""</formula>
    </cfRule>
  </conditionalFormatting>
  <conditionalFormatting sqref="D5:G6">
    <cfRule type="expression" priority="195" dxfId="0">
      <formula>$D$5=""</formula>
    </cfRule>
  </conditionalFormatting>
  <conditionalFormatting sqref="D7:E7">
    <cfRule type="expression" priority="194" dxfId="0">
      <formula>$D$7=""</formula>
    </cfRule>
  </conditionalFormatting>
  <conditionalFormatting sqref="L24:L30">
    <cfRule type="expression" priority="193" dxfId="0">
      <formula>$G24=""</formula>
    </cfRule>
  </conditionalFormatting>
  <conditionalFormatting sqref="L24:L30">
    <cfRule type="expression" priority="192" dxfId="0">
      <formula>$G24="なし"</formula>
    </cfRule>
  </conditionalFormatting>
  <conditionalFormatting sqref="G24:K30">
    <cfRule type="expression" priority="191" dxfId="0">
      <formula>G24=""</formula>
    </cfRule>
  </conditionalFormatting>
  <conditionalFormatting sqref="K38:N47 P38:P47 P54:P63 P70:P79 P86:P95 P102:P111 P118:P127 P134:P143">
    <cfRule type="expression" priority="187" dxfId="8">
      <formula>$G38="はい"</formula>
    </cfRule>
    <cfRule type="expression" priority="188" dxfId="8">
      <formula>$I38="はい"</formula>
    </cfRule>
    <cfRule type="expression" priority="189" dxfId="0">
      <formula>$G38=$I38</formula>
    </cfRule>
  </conditionalFormatting>
  <conditionalFormatting sqref="Q38:Q47">
    <cfRule type="expression" priority="176" dxfId="0">
      <formula>$P38="確認済"</formula>
    </cfRule>
    <cfRule type="expression" priority="182" dxfId="37">
      <formula>Q38&lt;&gt;""</formula>
    </cfRule>
    <cfRule type="expression" priority="183" dxfId="16">
      <formula>$G38="はい"</formula>
    </cfRule>
    <cfRule type="expression" priority="184" dxfId="16">
      <formula>$I38="はい"</formula>
    </cfRule>
    <cfRule type="expression" priority="185" dxfId="0">
      <formula>$G38=$I38</formula>
    </cfRule>
  </conditionalFormatting>
  <conditionalFormatting sqref="G38:N47 P38:Q47">
    <cfRule type="expression" priority="181" dxfId="0">
      <formula>$G$33=""</formula>
    </cfRule>
  </conditionalFormatting>
  <conditionalFormatting sqref="K38:N47 P38:P47">
    <cfRule type="expression" priority="186" dxfId="37">
      <formula>K38&lt;&gt;""</formula>
    </cfRule>
  </conditionalFormatting>
  <conditionalFormatting sqref="O38:O47">
    <cfRule type="expression" priority="172" dxfId="37" stopIfTrue="1">
      <formula>O38&lt;&gt;""</formula>
    </cfRule>
    <cfRule type="expression" priority="173" dxfId="8" stopIfTrue="1">
      <formula>$I38&lt;&gt;""</formula>
    </cfRule>
    <cfRule type="expression" priority="174" dxfId="8" stopIfTrue="1">
      <formula>$G38&lt;&gt;""</formula>
    </cfRule>
    <cfRule type="expression" priority="175" dxfId="0" stopIfTrue="1">
      <formula>$G38=$I38</formula>
    </cfRule>
  </conditionalFormatting>
  <conditionalFormatting sqref="O5:Q7">
    <cfRule type="expression" priority="125" dxfId="16" stopIfTrue="1">
      <formula>O5=""</formula>
    </cfRule>
  </conditionalFormatting>
  <conditionalFormatting sqref="N18">
    <cfRule type="expression" priority="124" dxfId="16" stopIfTrue="1">
      <formula>N18=""</formula>
    </cfRule>
  </conditionalFormatting>
  <conditionalFormatting sqref="N12:Q15">
    <cfRule type="expression" priority="123" dxfId="0" stopIfTrue="1">
      <formula>$N$12=""</formula>
    </cfRule>
  </conditionalFormatting>
  <conditionalFormatting sqref="G49:Q49">
    <cfRule type="expression" priority="122" dxfId="0">
      <formula>G49=""</formula>
    </cfRule>
  </conditionalFormatting>
  <conditionalFormatting sqref="K54:N63">
    <cfRule type="expression" priority="119" dxfId="8">
      <formula>$G54="はい"</formula>
    </cfRule>
    <cfRule type="expression" priority="120" dxfId="8">
      <formula>$I54="はい"</formula>
    </cfRule>
    <cfRule type="expression" priority="121" dxfId="0">
      <formula>$G54=$I54</formula>
    </cfRule>
  </conditionalFormatting>
  <conditionalFormatting sqref="Q54:Q63">
    <cfRule type="expression" priority="113" dxfId="0">
      <formula>$P54="確認済"</formula>
    </cfRule>
    <cfRule type="expression" priority="114" dxfId="37">
      <formula>Q54&lt;&gt;""</formula>
    </cfRule>
    <cfRule type="expression" priority="115" dxfId="16">
      <formula>$G54="はい"</formula>
    </cfRule>
    <cfRule type="expression" priority="116" dxfId="16">
      <formula>$I54="はい"</formula>
    </cfRule>
    <cfRule type="expression" priority="117" dxfId="0">
      <formula>$G54=$I54</formula>
    </cfRule>
  </conditionalFormatting>
  <conditionalFormatting sqref="G54:N63 P54:Q63">
    <cfRule type="expression" priority="108" dxfId="0">
      <formula>$G$49=""</formula>
    </cfRule>
  </conditionalFormatting>
  <conditionalFormatting sqref="K54:N63 P54:P63">
    <cfRule type="expression" priority="118" dxfId="37">
      <formula>K54&lt;&gt;""</formula>
    </cfRule>
  </conditionalFormatting>
  <conditionalFormatting sqref="O54:O63">
    <cfRule type="expression" priority="109" dxfId="37" stopIfTrue="1">
      <formula>O54&lt;&gt;""</formula>
    </cfRule>
    <cfRule type="expression" priority="110" dxfId="8" stopIfTrue="1">
      <formula>$I54&lt;&gt;""</formula>
    </cfRule>
    <cfRule type="expression" priority="111" dxfId="8" stopIfTrue="1">
      <formula>$G54&lt;&gt;""</formula>
    </cfRule>
    <cfRule type="expression" priority="112" dxfId="0" stopIfTrue="1">
      <formula>$G54=$I54</formula>
    </cfRule>
  </conditionalFormatting>
  <conditionalFormatting sqref="G65:Q65">
    <cfRule type="expression" priority="107" dxfId="0">
      <formula>G65=""</formula>
    </cfRule>
  </conditionalFormatting>
  <conditionalFormatting sqref="K70:N79">
    <cfRule type="expression" priority="104" dxfId="8">
      <formula>$G70="はい"</formula>
    </cfRule>
    <cfRule type="expression" priority="105" dxfId="8">
      <formula>$I70="はい"</formula>
    </cfRule>
    <cfRule type="expression" priority="106" dxfId="0">
      <formula>$G70=$I70</formula>
    </cfRule>
  </conditionalFormatting>
  <conditionalFormatting sqref="Q70:Q79">
    <cfRule type="expression" priority="98" dxfId="0">
      <formula>$P70="確認済"</formula>
    </cfRule>
    <cfRule type="expression" priority="99" dxfId="37">
      <formula>Q70&lt;&gt;""</formula>
    </cfRule>
    <cfRule type="expression" priority="100" dxfId="16">
      <formula>$G70="はい"</formula>
    </cfRule>
    <cfRule type="expression" priority="101" dxfId="16">
      <formula>$I70="はい"</formula>
    </cfRule>
    <cfRule type="expression" priority="102" dxfId="0">
      <formula>$G70=$I70</formula>
    </cfRule>
  </conditionalFormatting>
  <conditionalFormatting sqref="G70:N79 P70:Q79">
    <cfRule type="expression" priority="93" dxfId="0">
      <formula>$G$65=""</formula>
    </cfRule>
  </conditionalFormatting>
  <conditionalFormatting sqref="K70:N79 P70:P79">
    <cfRule type="expression" priority="103" dxfId="37">
      <formula>K70&lt;&gt;""</formula>
    </cfRule>
  </conditionalFormatting>
  <conditionalFormatting sqref="O70:O79">
    <cfRule type="expression" priority="94" dxfId="37" stopIfTrue="1">
      <formula>O70&lt;&gt;""</formula>
    </cfRule>
    <cfRule type="expression" priority="95" dxfId="8" stopIfTrue="1">
      <formula>$I70&lt;&gt;""</formula>
    </cfRule>
    <cfRule type="expression" priority="96" dxfId="8" stopIfTrue="1">
      <formula>$G70&lt;&gt;""</formula>
    </cfRule>
    <cfRule type="expression" priority="97" dxfId="0" stopIfTrue="1">
      <formula>$G70=$I70</formula>
    </cfRule>
  </conditionalFormatting>
  <conditionalFormatting sqref="G81:Q81">
    <cfRule type="expression" priority="62" dxfId="0">
      <formula>G81=""</formula>
    </cfRule>
  </conditionalFormatting>
  <conditionalFormatting sqref="K86:N95">
    <cfRule type="expression" priority="59" dxfId="8">
      <formula>$G86="はい"</formula>
    </cfRule>
    <cfRule type="expression" priority="60" dxfId="8">
      <formula>$I86="はい"</formula>
    </cfRule>
    <cfRule type="expression" priority="61" dxfId="0">
      <formula>$G86=$I86</formula>
    </cfRule>
  </conditionalFormatting>
  <conditionalFormatting sqref="Q86:Q95">
    <cfRule type="expression" priority="53" dxfId="0">
      <formula>$P86="確認済"</formula>
    </cfRule>
    <cfRule type="expression" priority="54" dxfId="37">
      <formula>Q86&lt;&gt;""</formula>
    </cfRule>
    <cfRule type="expression" priority="55" dxfId="16">
      <formula>$G86="はい"</formula>
    </cfRule>
    <cfRule type="expression" priority="56" dxfId="16">
      <formula>$I86="はい"</formula>
    </cfRule>
    <cfRule type="expression" priority="57" dxfId="0">
      <formula>$G86=$I86</formula>
    </cfRule>
  </conditionalFormatting>
  <conditionalFormatting sqref="G86:N95 P86:Q95">
    <cfRule type="expression" priority="48" dxfId="0">
      <formula>$G$81=""</formula>
    </cfRule>
  </conditionalFormatting>
  <conditionalFormatting sqref="K86:N95 P86:P95">
    <cfRule type="expression" priority="58" dxfId="37">
      <formula>K86&lt;&gt;""</formula>
    </cfRule>
  </conditionalFormatting>
  <conditionalFormatting sqref="O86:O95">
    <cfRule type="expression" priority="49" dxfId="37" stopIfTrue="1">
      <formula>O86&lt;&gt;""</formula>
    </cfRule>
    <cfRule type="expression" priority="50" dxfId="8" stopIfTrue="1">
      <formula>$I86&lt;&gt;""</formula>
    </cfRule>
    <cfRule type="expression" priority="51" dxfId="8" stopIfTrue="1">
      <formula>$G86&lt;&gt;""</formula>
    </cfRule>
    <cfRule type="expression" priority="52" dxfId="0" stopIfTrue="1">
      <formula>$G86=$I86</formula>
    </cfRule>
  </conditionalFormatting>
  <conditionalFormatting sqref="G97:Q97">
    <cfRule type="expression" priority="47" dxfId="0">
      <formula>G97=""</formula>
    </cfRule>
  </conditionalFormatting>
  <conditionalFormatting sqref="K102:N111">
    <cfRule type="expression" priority="44" dxfId="8">
      <formula>$G102="はい"</formula>
    </cfRule>
    <cfRule type="expression" priority="45" dxfId="8">
      <formula>$I102="はい"</formula>
    </cfRule>
    <cfRule type="expression" priority="46" dxfId="0">
      <formula>$G102=$I102</formula>
    </cfRule>
  </conditionalFormatting>
  <conditionalFormatting sqref="Q102:Q111">
    <cfRule type="expression" priority="38" dxfId="0">
      <formula>$P102="確認済"</formula>
    </cfRule>
    <cfRule type="expression" priority="39" dxfId="37">
      <formula>Q102&lt;&gt;""</formula>
    </cfRule>
    <cfRule type="expression" priority="40" dxfId="16">
      <formula>$G102="はい"</formula>
    </cfRule>
    <cfRule type="expression" priority="41" dxfId="16">
      <formula>$I102="はい"</formula>
    </cfRule>
    <cfRule type="expression" priority="42" dxfId="0">
      <formula>$G102=$I102</formula>
    </cfRule>
  </conditionalFormatting>
  <conditionalFormatting sqref="G102:N111 P102:Q111">
    <cfRule type="expression" priority="33" dxfId="0">
      <formula>$G$97=""</formula>
    </cfRule>
  </conditionalFormatting>
  <conditionalFormatting sqref="K102:N111 P102:P111">
    <cfRule type="expression" priority="43" dxfId="37">
      <formula>K102&lt;&gt;""</formula>
    </cfRule>
  </conditionalFormatting>
  <conditionalFormatting sqref="O102:O111">
    <cfRule type="expression" priority="34" dxfId="37" stopIfTrue="1">
      <formula>O102&lt;&gt;""</formula>
    </cfRule>
    <cfRule type="expression" priority="35" dxfId="8" stopIfTrue="1">
      <formula>$I102&lt;&gt;""</formula>
    </cfRule>
    <cfRule type="expression" priority="36" dxfId="8" stopIfTrue="1">
      <formula>$G102&lt;&gt;""</formula>
    </cfRule>
    <cfRule type="expression" priority="37" dxfId="0" stopIfTrue="1">
      <formula>$G102=$I102</formula>
    </cfRule>
  </conditionalFormatting>
  <conditionalFormatting sqref="G113:Q113">
    <cfRule type="expression" priority="32" dxfId="0">
      <formula>G113=""</formula>
    </cfRule>
  </conditionalFormatting>
  <conditionalFormatting sqref="K118:N127">
    <cfRule type="expression" priority="29" dxfId="8">
      <formula>$G118="はい"</formula>
    </cfRule>
    <cfRule type="expression" priority="30" dxfId="8">
      <formula>$I118="はい"</formula>
    </cfRule>
    <cfRule type="expression" priority="31" dxfId="0">
      <formula>$G118=$I118</formula>
    </cfRule>
  </conditionalFormatting>
  <conditionalFormatting sqref="Q118:Q127">
    <cfRule type="expression" priority="23" dxfId="0">
      <formula>$P118="確認済"</formula>
    </cfRule>
    <cfRule type="expression" priority="24" dxfId="37">
      <formula>Q118&lt;&gt;""</formula>
    </cfRule>
    <cfRule type="expression" priority="25" dxfId="16">
      <formula>$G118="はい"</formula>
    </cfRule>
    <cfRule type="expression" priority="26" dxfId="16">
      <formula>$I118="はい"</formula>
    </cfRule>
    <cfRule type="expression" priority="27" dxfId="0">
      <formula>$G118=$I118</formula>
    </cfRule>
  </conditionalFormatting>
  <conditionalFormatting sqref="G118:N127 P118:Q127">
    <cfRule type="expression" priority="18" dxfId="0">
      <formula>$G$113=""</formula>
    </cfRule>
  </conditionalFormatting>
  <conditionalFormatting sqref="K118:N127 P118:P127">
    <cfRule type="expression" priority="28" dxfId="37">
      <formula>K118&lt;&gt;""</formula>
    </cfRule>
  </conditionalFormatting>
  <conditionalFormatting sqref="O118:O127">
    <cfRule type="expression" priority="19" dxfId="37" stopIfTrue="1">
      <formula>O118&lt;&gt;""</formula>
    </cfRule>
    <cfRule type="expression" priority="20" dxfId="8" stopIfTrue="1">
      <formula>$I118&lt;&gt;""</formula>
    </cfRule>
    <cfRule type="expression" priority="21" dxfId="8" stopIfTrue="1">
      <formula>$G118&lt;&gt;""</formula>
    </cfRule>
    <cfRule type="expression" priority="22" dxfId="0" stopIfTrue="1">
      <formula>$G118=$I118</formula>
    </cfRule>
  </conditionalFormatting>
  <conditionalFormatting sqref="G129:Q129">
    <cfRule type="expression" priority="17" dxfId="0">
      <formula>G129=""</formula>
    </cfRule>
  </conditionalFormatting>
  <conditionalFormatting sqref="K134:N143">
    <cfRule type="expression" priority="14" dxfId="8">
      <formula>$G134="はい"</formula>
    </cfRule>
    <cfRule type="expression" priority="15" dxfId="8">
      <formula>$I134="はい"</formula>
    </cfRule>
    <cfRule type="expression" priority="16" dxfId="0">
      <formula>$G134=$I134</formula>
    </cfRule>
  </conditionalFormatting>
  <conditionalFormatting sqref="Q134:Q143">
    <cfRule type="expression" priority="8" dxfId="0">
      <formula>$P134="確認済"</formula>
    </cfRule>
    <cfRule type="expression" priority="9" dxfId="37">
      <formula>Q134&lt;&gt;""</formula>
    </cfRule>
    <cfRule type="expression" priority="10" dxfId="16">
      <formula>$G134="はい"</formula>
    </cfRule>
    <cfRule type="expression" priority="11" dxfId="16">
      <formula>$I134="はい"</formula>
    </cfRule>
    <cfRule type="expression" priority="12" dxfId="0">
      <formula>$G134=$I134</formula>
    </cfRule>
  </conditionalFormatting>
  <conditionalFormatting sqref="G134:N143 P134:Q143">
    <cfRule type="expression" priority="3" dxfId="0">
      <formula>$G$129=""</formula>
    </cfRule>
  </conditionalFormatting>
  <conditionalFormatting sqref="K134:N143 P134:P143">
    <cfRule type="expression" priority="13" dxfId="37">
      <formula>K134&lt;&gt;""</formula>
    </cfRule>
  </conditionalFormatting>
  <conditionalFormatting sqref="O134:O143">
    <cfRule type="expression" priority="4" dxfId="37" stopIfTrue="1">
      <formula>O134&lt;&gt;""</formula>
    </cfRule>
    <cfRule type="expression" priority="5" dxfId="8" stopIfTrue="1">
      <formula>$I134&lt;&gt;""</formula>
    </cfRule>
    <cfRule type="expression" priority="6" dxfId="8" stopIfTrue="1">
      <formula>$G134&lt;&gt;""</formula>
    </cfRule>
    <cfRule type="expression" priority="7" dxfId="0" stopIfTrue="1">
      <formula>$G134=$I134</formula>
    </cfRule>
  </conditionalFormatting>
  <conditionalFormatting sqref="D9:E11">
    <cfRule type="expression" priority="2" dxfId="0" stopIfTrue="1">
      <formula>D9=""</formula>
    </cfRule>
  </conditionalFormatting>
  <dataValidations count="2">
    <dataValidation type="list" allowBlank="1" showInputMessage="1" showErrorMessage="1" sqref="P38:P47 P54:P63 P70:P79 P86:P95 P102:P111 P118:P127 P134:P143">
      <formula1>"確認済,助言・勧告あり"</formula1>
    </dataValidation>
    <dataValidation type="list" allowBlank="1" showInputMessage="1" showErrorMessage="1" sqref="O38:O47 O54:O63 O70:O79 O86:O95 O102:O111 O118:O127 O134:O143">
      <formula1>"確認済,確認不能"</formula1>
    </dataValidation>
  </dataValidations>
  <printOptions horizontalCentered="1"/>
  <pageMargins left="0.31496062992125984" right="0.31496062992125984" top="0.5511811023622047" bottom="0.15748031496062992" header="0.31496062992125984" footer="0.31496062992125984"/>
  <pageSetup fitToHeight="0" fitToWidth="1" horizontalDpi="600" verticalDpi="600" orientation="portrait" paperSize="8" scale="45" r:id="rId2"/>
  <headerFooter>
    <oddFooter>&amp;R&amp;P/&amp;N</oddFooter>
  </headerFooter>
  <rowBreaks count="3" manualBreakCount="3">
    <brk id="48" max="255" man="1"/>
    <brk id="80" max="255" man="1"/>
    <brk id="112" max="255" man="1"/>
  </rowBreaks>
  <drawing r:id="rId1"/>
</worksheet>
</file>

<file path=xl/worksheets/sheet6.xml><?xml version="1.0" encoding="utf-8"?>
<worksheet xmlns="http://schemas.openxmlformats.org/spreadsheetml/2006/main" xmlns:r="http://schemas.openxmlformats.org/officeDocument/2006/relationships">
  <sheetPr codeName="Sheet6">
    <tabColor rgb="FF92D050"/>
    <pageSetUpPr fitToPage="1"/>
  </sheetPr>
  <dimension ref="C1:R134"/>
  <sheetViews>
    <sheetView showGridLines="0" view="pageBreakPreview" zoomScale="60" zoomScaleNormal="71" zoomScalePageLayoutView="71" workbookViewId="0" topLeftCell="F1">
      <selection activeCell="N2" sqref="N2"/>
    </sheetView>
  </sheetViews>
  <sheetFormatPr defaultColWidth="9.140625" defaultRowHeight="15"/>
  <cols>
    <col min="1" max="1" width="2.00390625" style="103" customWidth="1"/>
    <col min="2" max="2" width="2.140625" style="103" customWidth="1"/>
    <col min="3" max="3" width="23.7109375" style="107" customWidth="1"/>
    <col min="4" max="5" width="31.00390625" style="107" customWidth="1"/>
    <col min="6" max="6" width="16.00390625" style="103" customWidth="1"/>
    <col min="7" max="10" width="10.140625" style="103" customWidth="1"/>
    <col min="11" max="11" width="21.7109375" style="140" customWidth="1"/>
    <col min="12" max="12" width="27.7109375" style="140" customWidth="1"/>
    <col min="13" max="13" width="33.28125" style="140" customWidth="1"/>
    <col min="14" max="16" width="12.28125" style="140" customWidth="1"/>
    <col min="17" max="17" width="31.8515625" style="140" customWidth="1"/>
    <col min="18" max="19" width="3.28125" style="103" customWidth="1"/>
    <col min="20" max="16384" width="8.8515625" style="103" customWidth="1"/>
  </cols>
  <sheetData>
    <row r="1" spans="3:18" ht="49.5" customHeight="1">
      <c r="C1" s="101"/>
      <c r="D1" s="101"/>
      <c r="E1" s="101"/>
      <c r="F1" s="524" t="s">
        <v>126</v>
      </c>
      <c r="G1" s="524"/>
      <c r="H1" s="524"/>
      <c r="I1" s="524"/>
      <c r="J1" s="524"/>
      <c r="K1" s="524"/>
      <c r="L1" s="524"/>
      <c r="M1" s="101"/>
      <c r="N1" s="101"/>
      <c r="O1" s="101"/>
      <c r="P1" s="101"/>
      <c r="Q1" s="102" t="s">
        <v>241</v>
      </c>
      <c r="R1" s="101"/>
    </row>
    <row r="2" spans="3:18" s="107" customFormat="1" ht="31.5" customHeight="1">
      <c r="C2" s="104" t="s">
        <v>95</v>
      </c>
      <c r="D2" s="105"/>
      <c r="E2" s="106"/>
      <c r="F2" s="106"/>
      <c r="G2" s="106"/>
      <c r="H2" s="106"/>
      <c r="I2" s="106"/>
      <c r="J2" s="106"/>
      <c r="K2" s="106"/>
      <c r="L2" s="106"/>
      <c r="M2" s="106"/>
      <c r="N2" s="106"/>
      <c r="O2" s="106"/>
      <c r="P2" s="106"/>
      <c r="R2" s="106"/>
    </row>
    <row r="3" spans="3:18" ht="48.75" customHeight="1">
      <c r="C3" s="525" t="s">
        <v>116</v>
      </c>
      <c r="D3" s="526"/>
      <c r="E3" s="526"/>
      <c r="F3" s="526"/>
      <c r="G3" s="526"/>
      <c r="H3" s="526"/>
      <c r="I3" s="526"/>
      <c r="J3" s="526"/>
      <c r="K3" s="526"/>
      <c r="L3" s="526"/>
      <c r="M3" s="526"/>
      <c r="N3" s="526"/>
      <c r="O3" s="526"/>
      <c r="P3" s="526"/>
      <c r="Q3" s="526"/>
      <c r="R3" s="108"/>
    </row>
    <row r="4" spans="3:17" ht="24.75" customHeight="1">
      <c r="C4" s="526"/>
      <c r="D4" s="526"/>
      <c r="E4" s="526"/>
      <c r="F4" s="526"/>
      <c r="G4" s="526"/>
      <c r="H4" s="526"/>
      <c r="I4" s="526"/>
      <c r="J4" s="526"/>
      <c r="K4" s="526"/>
      <c r="L4" s="526"/>
      <c r="M4" s="526"/>
      <c r="N4" s="526"/>
      <c r="O4" s="526"/>
      <c r="P4" s="526"/>
      <c r="Q4" s="526"/>
    </row>
    <row r="5" spans="3:17" ht="35.25" customHeight="1">
      <c r="C5" s="537" t="s">
        <v>170</v>
      </c>
      <c r="D5" s="535">
        <f>IF('様式A'!B10="","",'様式A'!B10)</f>
      </c>
      <c r="E5" s="536"/>
      <c r="F5" s="536"/>
      <c r="G5" s="536"/>
      <c r="H5" s="536"/>
      <c r="K5" s="106"/>
      <c r="L5" s="106"/>
      <c r="M5" s="596" t="s">
        <v>70</v>
      </c>
      <c r="N5" s="592"/>
      <c r="O5" s="529"/>
      <c r="P5" s="530"/>
      <c r="Q5" s="531"/>
    </row>
    <row r="6" spans="3:17" ht="35.25" customHeight="1">
      <c r="C6" s="287"/>
      <c r="D6" s="452"/>
      <c r="E6" s="452"/>
      <c r="F6" s="452"/>
      <c r="G6" s="452"/>
      <c r="H6" s="452"/>
      <c r="K6" s="110"/>
      <c r="L6" s="111"/>
      <c r="M6" s="596" t="s">
        <v>96</v>
      </c>
      <c r="N6" s="592"/>
      <c r="O6" s="593"/>
      <c r="P6" s="594"/>
      <c r="Q6" s="595"/>
    </row>
    <row r="7" spans="3:17" ht="50.25" customHeight="1">
      <c r="C7" s="109" t="s">
        <v>97</v>
      </c>
      <c r="D7" s="561">
        <f>IF('様式C_研究責任医師'!M7="","",'様式C_研究責任医師'!M7)</f>
      </c>
      <c r="E7" s="478"/>
      <c r="F7" s="112"/>
      <c r="G7" s="113"/>
      <c r="H7" s="113"/>
      <c r="K7" s="110"/>
      <c r="L7" s="111"/>
      <c r="M7" s="591" t="s">
        <v>98</v>
      </c>
      <c r="N7" s="592"/>
      <c r="O7" s="593"/>
      <c r="P7" s="594"/>
      <c r="Q7" s="595"/>
    </row>
    <row r="8" spans="3:17" ht="36.75" customHeight="1">
      <c r="C8" s="109" t="s">
        <v>99</v>
      </c>
      <c r="G8" s="113"/>
      <c r="H8" s="113"/>
      <c r="K8" s="114"/>
      <c r="L8" s="114"/>
      <c r="M8" s="118"/>
      <c r="N8" s="580" t="s">
        <v>127</v>
      </c>
      <c r="O8" s="581"/>
      <c r="P8" s="581"/>
      <c r="Q8" s="581"/>
    </row>
    <row r="9" spans="3:17" ht="36.75" customHeight="1">
      <c r="C9" s="115" t="s">
        <v>100</v>
      </c>
      <c r="D9" s="550">
        <f>IF('様式C_研究分担医師等'!M6="","",'様式C_研究分担医師等'!M6)</f>
      </c>
      <c r="E9" s="551"/>
      <c r="G9" s="118" t="s">
        <v>103</v>
      </c>
      <c r="H9" s="118"/>
      <c r="K9" s="114"/>
      <c r="L9" s="114"/>
      <c r="M9" s="165" t="s">
        <v>104</v>
      </c>
      <c r="N9" s="582"/>
      <c r="O9" s="582"/>
      <c r="P9" s="582"/>
      <c r="Q9" s="582"/>
    </row>
    <row r="10" spans="3:17" ht="34.5" customHeight="1">
      <c r="C10" s="115" t="s">
        <v>101</v>
      </c>
      <c r="D10" s="550">
        <f>IF('様式C_研究分担医師等'!M7="","",'様式C_研究分担医師等'!M7)</f>
      </c>
      <c r="E10" s="551"/>
      <c r="F10" s="112"/>
      <c r="G10" s="574"/>
      <c r="H10" s="575"/>
      <c r="I10" s="576"/>
      <c r="J10" s="576"/>
      <c r="K10" s="576"/>
      <c r="L10" s="577"/>
      <c r="M10" s="583"/>
      <c r="N10" s="322"/>
      <c r="O10" s="322"/>
      <c r="P10" s="322"/>
      <c r="Q10" s="323"/>
    </row>
    <row r="11" spans="3:17" ht="34.5" customHeight="1">
      <c r="C11" s="115" t="s">
        <v>102</v>
      </c>
      <c r="D11" s="550">
        <f>IF('様式C_研究分担医師等'!M8="","",'様式C_研究分担医師等'!M8)</f>
      </c>
      <c r="E11" s="551"/>
      <c r="F11" s="112"/>
      <c r="G11" s="578"/>
      <c r="H11" s="536"/>
      <c r="I11" s="536"/>
      <c r="J11" s="536"/>
      <c r="K11" s="536"/>
      <c r="L11" s="579"/>
      <c r="M11" s="584"/>
      <c r="N11" s="585"/>
      <c r="O11" s="585"/>
      <c r="P11" s="585"/>
      <c r="Q11" s="586"/>
    </row>
    <row r="12" spans="3:18" ht="31.5" customHeight="1">
      <c r="C12" s="119"/>
      <c r="D12" s="119"/>
      <c r="E12" s="120"/>
      <c r="F12" s="112"/>
      <c r="G12" s="451"/>
      <c r="H12" s="452"/>
      <c r="I12" s="452"/>
      <c r="J12" s="452"/>
      <c r="K12" s="452"/>
      <c r="L12" s="453"/>
      <c r="M12" s="324"/>
      <c r="N12" s="325"/>
      <c r="O12" s="325"/>
      <c r="P12" s="325"/>
      <c r="Q12" s="326"/>
      <c r="R12" s="123"/>
    </row>
    <row r="13" spans="3:17" ht="25.5" customHeight="1">
      <c r="C13" s="166"/>
      <c r="D13" s="166"/>
      <c r="E13" s="166"/>
      <c r="F13" s="125"/>
      <c r="G13" s="589"/>
      <c r="H13" s="589"/>
      <c r="I13" s="590"/>
      <c r="J13" s="219"/>
      <c r="K13" s="164"/>
      <c r="L13" s="164"/>
      <c r="M13" s="114"/>
      <c r="N13" s="118"/>
      <c r="O13" s="117"/>
      <c r="P13" s="117"/>
      <c r="Q13" s="117"/>
    </row>
    <row r="14" spans="3:18" ht="27.75" customHeight="1">
      <c r="C14" s="132" t="s">
        <v>119</v>
      </c>
      <c r="D14" s="133"/>
      <c r="E14" s="134"/>
      <c r="F14" s="135"/>
      <c r="G14" s="135"/>
      <c r="H14" s="135"/>
      <c r="I14" s="135"/>
      <c r="J14" s="135"/>
      <c r="K14" s="135"/>
      <c r="L14" s="136"/>
      <c r="M14" s="136"/>
      <c r="N14" s="136"/>
      <c r="O14" s="136"/>
      <c r="P14" s="136"/>
      <c r="Q14" s="136"/>
      <c r="R14" s="137"/>
    </row>
    <row r="15" spans="3:17" ht="29.25" customHeight="1">
      <c r="C15" s="354" t="s">
        <v>223</v>
      </c>
      <c r="D15" s="355"/>
      <c r="E15" s="356"/>
      <c r="F15" s="159" t="s">
        <v>63</v>
      </c>
      <c r="G15" s="563">
        <f>IF('様式C_研究責任医師'!G19="","",'様式C_研究責任医師'!G19)</f>
      </c>
      <c r="H15" s="564"/>
      <c r="I15" s="564"/>
      <c r="J15" s="564"/>
      <c r="K15" s="302"/>
      <c r="L15" s="588">
        <f>IF('様式C_研究責任医師'!J19="","",'様式C_研究責任医師'!J19)</f>
      </c>
      <c r="M15" s="341"/>
      <c r="N15" s="341"/>
      <c r="O15" s="341"/>
      <c r="P15" s="341"/>
      <c r="Q15" s="302"/>
    </row>
    <row r="16" spans="3:17" ht="29.25" customHeight="1">
      <c r="C16" s="357"/>
      <c r="D16" s="358"/>
      <c r="E16" s="359"/>
      <c r="F16" s="160" t="s">
        <v>66</v>
      </c>
      <c r="G16" s="563">
        <f>IF('様式C_研究責任医師'!G20="","",'様式C_研究責任医師'!G20)</f>
      </c>
      <c r="H16" s="564"/>
      <c r="I16" s="564"/>
      <c r="J16" s="564"/>
      <c r="K16" s="302"/>
      <c r="L16" s="588">
        <f>IF('様式C_研究責任医師'!J20="","",'様式C_研究責任医師'!J20)</f>
      </c>
      <c r="M16" s="341"/>
      <c r="N16" s="341"/>
      <c r="O16" s="341"/>
      <c r="P16" s="341"/>
      <c r="Q16" s="302"/>
    </row>
    <row r="17" spans="3:17" ht="29.25" customHeight="1">
      <c r="C17" s="357"/>
      <c r="D17" s="358"/>
      <c r="E17" s="359"/>
      <c r="F17" s="160" t="s">
        <v>65</v>
      </c>
      <c r="G17" s="563">
        <f>IF('様式C_研究責任医師'!G21="","",'様式C_研究責任医師'!G21)</f>
      </c>
      <c r="H17" s="564"/>
      <c r="I17" s="564"/>
      <c r="J17" s="564"/>
      <c r="K17" s="302"/>
      <c r="L17" s="588">
        <f>IF('様式C_研究責任医師'!J21="","",'様式C_研究責任医師'!J21)</f>
      </c>
      <c r="M17" s="341"/>
      <c r="N17" s="341"/>
      <c r="O17" s="341"/>
      <c r="P17" s="341"/>
      <c r="Q17" s="302"/>
    </row>
    <row r="18" spans="3:17" ht="29.25" customHeight="1">
      <c r="C18" s="357"/>
      <c r="D18" s="358"/>
      <c r="E18" s="359"/>
      <c r="F18" s="160" t="s">
        <v>64</v>
      </c>
      <c r="G18" s="563">
        <f>IF('様式C_研究責任医師'!G22="","",'様式C_研究責任医師'!G22)</f>
      </c>
      <c r="H18" s="564"/>
      <c r="I18" s="564"/>
      <c r="J18" s="564"/>
      <c r="K18" s="302"/>
      <c r="L18" s="588">
        <f>IF('様式C_研究責任医師'!J22="","",'様式C_研究責任医師'!J22)</f>
      </c>
      <c r="M18" s="341"/>
      <c r="N18" s="341"/>
      <c r="O18" s="341"/>
      <c r="P18" s="341"/>
      <c r="Q18" s="302"/>
    </row>
    <row r="19" spans="3:17" ht="29.25" customHeight="1">
      <c r="C19" s="357"/>
      <c r="D19" s="358"/>
      <c r="E19" s="359"/>
      <c r="F19" s="160" t="s">
        <v>74</v>
      </c>
      <c r="G19" s="563">
        <f>IF('様式C_研究責任医師'!G23="","",'様式C_研究責任医師'!G23)</f>
      </c>
      <c r="H19" s="564"/>
      <c r="I19" s="564"/>
      <c r="J19" s="564"/>
      <c r="K19" s="302"/>
      <c r="L19" s="588">
        <f>IF('様式C_研究責任医師'!J23="","",'様式C_研究責任医師'!J23)</f>
      </c>
      <c r="M19" s="341"/>
      <c r="N19" s="341"/>
      <c r="O19" s="341"/>
      <c r="P19" s="341"/>
      <c r="Q19" s="302"/>
    </row>
    <row r="20" spans="3:17" ht="29.25" customHeight="1">
      <c r="C20" s="357"/>
      <c r="D20" s="358"/>
      <c r="E20" s="359"/>
      <c r="F20" s="159" t="s">
        <v>75</v>
      </c>
      <c r="G20" s="563">
        <f>IF('様式C_研究責任医師'!G24="","",'様式C_研究責任医師'!G24)</f>
      </c>
      <c r="H20" s="564"/>
      <c r="I20" s="564"/>
      <c r="J20" s="564"/>
      <c r="K20" s="302"/>
      <c r="L20" s="588">
        <f>IF('様式C_研究責任医師'!J24="","",'様式C_研究責任医師'!J24)</f>
      </c>
      <c r="M20" s="341"/>
      <c r="N20" s="341"/>
      <c r="O20" s="341"/>
      <c r="P20" s="341"/>
      <c r="Q20" s="302"/>
    </row>
    <row r="21" spans="3:17" ht="29.25" customHeight="1">
      <c r="C21" s="360"/>
      <c r="D21" s="361"/>
      <c r="E21" s="362"/>
      <c r="F21" s="160" t="s">
        <v>76</v>
      </c>
      <c r="G21" s="563">
        <f>IF('様式C_研究責任医師'!G25="","",'様式C_研究責任医師'!G25)</f>
      </c>
      <c r="H21" s="564"/>
      <c r="I21" s="564"/>
      <c r="J21" s="564"/>
      <c r="K21" s="302"/>
      <c r="L21" s="588">
        <f>IF('様式C_研究責任医師'!J25="","",'様式C_研究責任医師'!J25)</f>
      </c>
      <c r="M21" s="341"/>
      <c r="N21" s="341"/>
      <c r="O21" s="341"/>
      <c r="P21" s="341"/>
      <c r="Q21" s="302"/>
    </row>
    <row r="22" spans="3:18" ht="12.75" customHeight="1">
      <c r="C22" s="138"/>
      <c r="D22" s="138"/>
      <c r="E22" s="138"/>
      <c r="F22" s="139"/>
      <c r="G22" s="139"/>
      <c r="H22" s="139"/>
      <c r="I22" s="139"/>
      <c r="J22" s="139"/>
      <c r="K22" s="139"/>
      <c r="L22" s="139"/>
      <c r="M22" s="139"/>
      <c r="N22" s="139"/>
      <c r="O22" s="139"/>
      <c r="P22" s="139"/>
      <c r="Q22" s="139"/>
      <c r="R22" s="139"/>
    </row>
    <row r="23" spans="3:17" ht="44.25" customHeight="1">
      <c r="C23" s="567" t="s">
        <v>77</v>
      </c>
      <c r="D23" s="567"/>
      <c r="E23" s="568"/>
      <c r="F23" s="135"/>
      <c r="I23" s="140"/>
      <c r="J23" s="140"/>
      <c r="P23" s="103"/>
      <c r="Q23" s="103"/>
    </row>
    <row r="24" spans="5:17" ht="31.5" customHeight="1">
      <c r="E24" s="141" t="s">
        <v>78</v>
      </c>
      <c r="F24" s="142" t="s">
        <v>110</v>
      </c>
      <c r="G24" s="569">
        <f>IF(G15="","",G15)</f>
      </c>
      <c r="H24" s="570"/>
      <c r="I24" s="571"/>
      <c r="J24" s="571"/>
      <c r="K24" s="571"/>
      <c r="L24" s="571"/>
      <c r="M24" s="571"/>
      <c r="N24" s="571"/>
      <c r="O24" s="571"/>
      <c r="P24" s="571"/>
      <c r="Q24" s="572"/>
    </row>
    <row r="25" spans="5:17" ht="19.5" customHeight="1">
      <c r="E25" s="143"/>
      <c r="F25" s="140"/>
      <c r="I25" s="140"/>
      <c r="J25" s="140"/>
      <c r="P25" s="103"/>
      <c r="Q25" s="103"/>
    </row>
    <row r="26" spans="3:17" ht="21" customHeight="1">
      <c r="C26" s="500" t="s">
        <v>62</v>
      </c>
      <c r="D26" s="501"/>
      <c r="E26" s="501"/>
      <c r="F26" s="502"/>
      <c r="G26" s="523" t="s">
        <v>61</v>
      </c>
      <c r="H26" s="304"/>
      <c r="I26" s="523" t="s">
        <v>79</v>
      </c>
      <c r="J26" s="304"/>
      <c r="K26" s="509" t="s">
        <v>111</v>
      </c>
      <c r="L26" s="501"/>
      <c r="M26" s="501"/>
      <c r="N26" s="502"/>
      <c r="O26" s="518" t="s">
        <v>112</v>
      </c>
      <c r="P26" s="518" t="s">
        <v>113</v>
      </c>
      <c r="Q26" s="518" t="s">
        <v>114</v>
      </c>
    </row>
    <row r="27" spans="3:17" ht="21" customHeight="1">
      <c r="C27" s="503"/>
      <c r="D27" s="573"/>
      <c r="E27" s="573"/>
      <c r="F27" s="505"/>
      <c r="G27" s="520" t="s">
        <v>23</v>
      </c>
      <c r="H27" s="518" t="s">
        <v>194</v>
      </c>
      <c r="I27" s="520" t="s">
        <v>23</v>
      </c>
      <c r="J27" s="518" t="s">
        <v>194</v>
      </c>
      <c r="K27" s="503"/>
      <c r="L27" s="573"/>
      <c r="M27" s="573"/>
      <c r="N27" s="505"/>
      <c r="O27" s="519"/>
      <c r="P27" s="521"/>
      <c r="Q27" s="521"/>
    </row>
    <row r="28" spans="3:17" ht="36.75" customHeight="1">
      <c r="C28" s="506"/>
      <c r="D28" s="507"/>
      <c r="E28" s="507"/>
      <c r="F28" s="508"/>
      <c r="G28" s="523"/>
      <c r="H28" s="313"/>
      <c r="I28" s="523"/>
      <c r="J28" s="313"/>
      <c r="K28" s="506"/>
      <c r="L28" s="507"/>
      <c r="M28" s="507"/>
      <c r="N28" s="508"/>
      <c r="O28" s="520"/>
      <c r="P28" s="522"/>
      <c r="Q28" s="522"/>
    </row>
    <row r="29" spans="3:17" ht="67.5" customHeight="1">
      <c r="C29" s="380" t="s">
        <v>177</v>
      </c>
      <c r="D29" s="341"/>
      <c r="E29" s="302"/>
      <c r="F29" s="56" t="s">
        <v>52</v>
      </c>
      <c r="G29" s="150">
        <f>IF('様式C_研究分担医師等'!G26="","",'様式C_研究分担医師等'!G26)</f>
      </c>
      <c r="H29" s="150"/>
      <c r="I29" s="150">
        <f>IF('様式C_研究分担医師等'!J26="","",'様式C_研究分担医師等'!J26)</f>
      </c>
      <c r="J29" s="220"/>
      <c r="K29" s="490">
        <f>IF('様式C_研究分担医師等'!M26="","",'様式C_研究分担医師等'!M26)</f>
      </c>
      <c r="L29" s="491">
        <f>IF('様式C_研究責任医師'!J33="","",'様式C_研究責任医師'!J33)</f>
      </c>
      <c r="M29" s="577" t="str">
        <f>IF('様式C_研究責任医師'!K33="","",'様式C_研究責任医師'!K33)</f>
        <v>受入金額(円)</v>
      </c>
      <c r="N29" s="228">
        <f>IF('様式C_研究分担医師等'!N26="","",'様式C_研究分担医師等'!N26)</f>
      </c>
      <c r="O29" s="151"/>
      <c r="P29" s="151"/>
      <c r="Q29" s="144"/>
    </row>
    <row r="30" spans="3:17" ht="97.5" customHeight="1">
      <c r="C30" s="474" t="s">
        <v>178</v>
      </c>
      <c r="D30" s="475"/>
      <c r="E30" s="476"/>
      <c r="F30" s="167" t="s">
        <v>52</v>
      </c>
      <c r="G30" s="146">
        <f>IF('様式C_研究分担医師等'!G27="","",'様式C_研究分担医師等'!G27)</f>
      </c>
      <c r="H30" s="222" t="str">
        <f>IF('様式C_研究分担医師等'!I28="有","給与あり",IF('様式C_研究分担医師等'!I28="無","給与なし","-"))</f>
        <v>-</v>
      </c>
      <c r="I30" s="146">
        <f>IF('様式C_研究分担医師等'!J27="","",'様式C_研究分担医師等'!J27)</f>
      </c>
      <c r="J30" s="223" t="str">
        <f>IF('様式C_研究分担医師等'!L28="有","給与あり",IF('様式C_研究分担医師等'!L28="無","給与なし","-"))</f>
        <v>-</v>
      </c>
      <c r="K30" s="472">
        <f>IF('様式C_研究分担医師等'!M27="","",'様式C_研究分担医師等'!M27)</f>
      </c>
      <c r="L30" s="473">
        <f>IF('様式C_研究責任医師'!J34="","",'様式C_研究責任医師'!J34)</f>
      </c>
      <c r="M30" s="302" t="str">
        <f>IF('様式C_研究責任医師'!K34="","",'様式C_研究責任医師'!K34)</f>
        <v>期間</v>
      </c>
      <c r="N30" s="229">
        <f>IF('様式C_研究分担医師等'!N27="","",'様式C_研究分担医師等'!N27)</f>
      </c>
      <c r="O30" s="151"/>
      <c r="P30" s="240"/>
      <c r="Q30" s="147"/>
    </row>
    <row r="31" spans="3:17" ht="97.5" customHeight="1">
      <c r="C31" s="474" t="s">
        <v>171</v>
      </c>
      <c r="D31" s="475"/>
      <c r="E31" s="476"/>
      <c r="F31" s="167" t="s">
        <v>52</v>
      </c>
      <c r="G31" s="146">
        <f>IF('様式C_研究分担医師等'!G29="","",'様式C_研究分担医師等'!G29)</f>
      </c>
      <c r="H31" s="222" t="str">
        <f>IF('様式C_研究分担医師等'!I30&gt;=2500000,"250万円以上の利益あり","-")</f>
        <v>-</v>
      </c>
      <c r="I31" s="146">
        <f>IF('様式C_研究分担医師等'!J29="","",'様式C_研究分担医師等'!J29)</f>
      </c>
      <c r="J31" s="223" t="str">
        <f>IF('様式C_研究分担医師等'!L30&gt;=2500000,"250万円以上の利益あり","-")</f>
        <v>-</v>
      </c>
      <c r="K31" s="472">
        <f>IF('様式C_研究分担医師等'!M29="","",'様式C_研究分担医師等'!M29)</f>
      </c>
      <c r="L31" s="473">
        <f>IF('様式C_研究責任医師'!J36="","",'様式C_研究責任医師'!J36)</f>
      </c>
      <c r="M31" s="302" t="str">
        <f>IF('様式C_研究責任医師'!K36="","",'様式C_研究責任医師'!K36)</f>
        <v>経済的利益の内容(複数ある場合はすべて記載)</v>
      </c>
      <c r="N31" s="229">
        <f>IF('様式C_研究分担医師等'!N29="","",'様式C_研究分担医師等'!N29)</f>
      </c>
      <c r="O31" s="151"/>
      <c r="P31" s="240"/>
      <c r="Q31" s="147"/>
    </row>
    <row r="32" spans="3:17" ht="97.5" customHeight="1">
      <c r="C32" s="493"/>
      <c r="D32" s="494"/>
      <c r="E32" s="495"/>
      <c r="F32" s="168" t="s">
        <v>51</v>
      </c>
      <c r="G32" s="146">
        <f>IF('様式C_研究分担医師等'!G31="","",'様式C_研究分担医師等'!G31)</f>
      </c>
      <c r="H32" s="224" t="str">
        <f>IF('様式C_研究分担医師等'!I32&gt;=2500000,"250万円以上の利益あり","-")</f>
        <v>-</v>
      </c>
      <c r="I32" s="149">
        <f>IF('様式C_研究分担医師等'!J31="","",'様式C_研究分担医師等'!J31)</f>
      </c>
      <c r="J32" s="225" t="str">
        <f>IF('様式C_研究分担医師等'!L32&gt;=2500000,"250万円以上の利益あり","-")</f>
        <v>-</v>
      </c>
      <c r="K32" s="472">
        <f>IF('様式C_研究分担医師等'!M31="","",'様式C_研究分担医師等'!M31)</f>
      </c>
      <c r="L32" s="473">
        <f>IF('様式C_研究責任医師'!J38="","",'様式C_研究責任医師'!J38)</f>
      </c>
      <c r="M32" s="302" t="str">
        <f>IF('様式C_研究責任医師'!K38="","",'様式C_研究責任医師'!K38)</f>
        <v>経済的利益の内容(複数ある場合はすべて記載)</v>
      </c>
      <c r="N32" s="229">
        <f>IF('様式C_研究分担医師等'!N31="","",'様式C_研究分担医師等'!N31)</f>
      </c>
      <c r="O32" s="151"/>
      <c r="P32" s="240"/>
      <c r="Q32" s="147"/>
    </row>
    <row r="33" spans="3:17" ht="97.5" customHeight="1">
      <c r="C33" s="480" t="s">
        <v>180</v>
      </c>
      <c r="D33" s="481"/>
      <c r="E33" s="482"/>
      <c r="F33" s="167" t="s">
        <v>52</v>
      </c>
      <c r="G33" s="146">
        <f>IF('様式C_研究分担医師等'!G33="","",'様式C_研究分担医師等'!G33)</f>
      </c>
      <c r="H33" s="150"/>
      <c r="I33" s="150">
        <f>IF('様式C_研究分担医師等'!J33="","",'様式C_研究分担医師等'!J33)</f>
      </c>
      <c r="J33" s="220"/>
      <c r="K33" s="472">
        <f>IF('様式C_研究分担医師等'!M33="","",'様式C_研究分担医師等'!M33)</f>
      </c>
      <c r="L33" s="473">
        <f>IF('様式C_研究責任医師'!J39="","",'様式C_研究責任医師'!J40)</f>
      </c>
      <c r="M33" s="302" t="str">
        <f>IF('様式C_研究責任医師'!K39="","",'様式C_研究責任医師'!K40)</f>
        <v>役職等の種類</v>
      </c>
      <c r="N33" s="229">
        <f>IF('様式C_研究分担医師等'!N33="","",'様式C_研究分担医師等'!N33)</f>
      </c>
      <c r="O33" s="151"/>
      <c r="P33" s="151"/>
      <c r="Q33" s="151"/>
    </row>
    <row r="34" spans="3:17" ht="97.5" customHeight="1">
      <c r="C34" s="483"/>
      <c r="D34" s="484"/>
      <c r="E34" s="485"/>
      <c r="F34" s="168" t="s">
        <v>51</v>
      </c>
      <c r="G34" s="146">
        <f>IF('様式C_研究分担医師等'!G34="","",'様式C_研究分担医師等'!G34)</f>
      </c>
      <c r="H34" s="150"/>
      <c r="I34" s="150">
        <f>IF('様式C_研究分担医師等'!J34="","",'様式C_研究分担医師等'!J34)</f>
      </c>
      <c r="J34" s="220"/>
      <c r="K34" s="472">
        <f>IF('様式C_研究分担医師等'!M34="","",'様式C_研究分担医師等'!M34)</f>
      </c>
      <c r="L34" s="473">
        <f>IF('様式C_研究責任医師'!J40="","",'様式C_研究責任医師'!J41)</f>
      </c>
      <c r="M34" s="302" t="str">
        <f>IF('様式C_研究責任医師'!K40="","",'様式C_研究責任医師'!K41)</f>
        <v>役職等の種類</v>
      </c>
      <c r="N34" s="229">
        <f>IF('様式C_研究分担医師等'!N34="","",'様式C_研究分担医師等'!N34)</f>
      </c>
      <c r="O34" s="151"/>
      <c r="P34" s="151"/>
      <c r="Q34" s="151"/>
    </row>
    <row r="35" spans="3:17" ht="97.5" customHeight="1">
      <c r="C35" s="474" t="s">
        <v>181</v>
      </c>
      <c r="D35" s="475"/>
      <c r="E35" s="486"/>
      <c r="F35" s="167" t="s">
        <v>52</v>
      </c>
      <c r="G35" s="146">
        <f>IF('様式C_研究分担医師等'!G35="","",'様式C_研究分担医師等'!G35)</f>
      </c>
      <c r="H35" s="226" t="str">
        <f>IF('様式C_研究分担医師等'!I35="はい","株式保有あり",IF('様式C_研究分担医師等'!I35="いいえ","株式保有なし","-"))</f>
        <v>-</v>
      </c>
      <c r="I35" s="150">
        <f>IF('様式C_研究分担医師等'!J35="","",'様式C_研究分担医師等'!J35)</f>
      </c>
      <c r="J35" s="227" t="str">
        <f>IF('様式C_研究分担医師等'!L35="はい","株式保有あり",IF('様式C_研究分担医師等'!L35="いいえ","株式保有なし","-"))</f>
        <v>-</v>
      </c>
      <c r="K35" s="472">
        <f>IF('様式C_研究分担医師等'!M35="","",'様式C_研究分担医師等'!M35)</f>
      </c>
      <c r="L35" s="473">
        <f>IF('様式C_研究責任医師'!J42="","",'様式C_研究責任医師'!J42)</f>
      </c>
      <c r="M35" s="302" t="str">
        <f>IF('様式C_研究責任医師'!K42="","",'様式C_研究責任医師'!K42)</f>
        <v>株式を保有している</v>
      </c>
      <c r="N35" s="229">
        <f>IF('様式C_研究分担医師等'!N35="","",'様式C_研究分担医師等'!N35)</f>
      </c>
      <c r="O35" s="151"/>
      <c r="P35" s="151"/>
      <c r="Q35" s="151"/>
    </row>
    <row r="36" spans="3:17" ht="97.5" customHeight="1">
      <c r="C36" s="487"/>
      <c r="D36" s="488"/>
      <c r="E36" s="489"/>
      <c r="F36" s="168" t="s">
        <v>51</v>
      </c>
      <c r="G36" s="146">
        <f>IF('様式C_研究分担医師等'!G37="","",'様式C_研究分担医師等'!G37)</f>
      </c>
      <c r="H36" s="226" t="str">
        <f>IF('様式C_研究分担医師等'!I37="はい","株式保有あり",IF('様式C_研究分担医師等'!I37="いいえ","株式保有なし","-"))</f>
        <v>-</v>
      </c>
      <c r="I36" s="150">
        <f>IF('様式C_研究分担医師等'!J37="","",'様式C_研究分担医師等'!J37)</f>
      </c>
      <c r="J36" s="227" t="str">
        <f>IF('様式C_研究分担医師等'!L37="はい","株式保有あり",IF('様式C_研究分担医師等'!L37="いいえ","株式保有なし","-"))</f>
        <v>-</v>
      </c>
      <c r="K36" s="472">
        <f>IF('様式C_研究分担医師等'!M37="","",'様式C_研究分担医師等'!M37)</f>
      </c>
      <c r="L36" s="473">
        <f>IF('様式C_研究責任医師'!J44="","",'様式C_研究責任医師'!J44)</f>
      </c>
      <c r="M36" s="302" t="str">
        <f>IF('様式C_研究責任医師'!K44="","",'様式C_研究責任医師'!K44)</f>
        <v>株式を保有している</v>
      </c>
      <c r="N36" s="229">
        <f>IF('様式C_研究分担医師等'!N37="","",'様式C_研究分担医師等'!N37)</f>
      </c>
      <c r="O36" s="151"/>
      <c r="P36" s="151"/>
      <c r="Q36" s="151"/>
    </row>
    <row r="37" spans="3:17" ht="97.5" customHeight="1">
      <c r="C37" s="474" t="s">
        <v>173</v>
      </c>
      <c r="D37" s="475"/>
      <c r="E37" s="476"/>
      <c r="F37" s="152" t="s">
        <v>52</v>
      </c>
      <c r="G37" s="146">
        <f>IF('様式C_研究分担医師等'!G39="","",'様式C_研究分担医師等'!G39)</f>
      </c>
      <c r="H37" s="222" t="str">
        <f>IF('様式C_研究分担医師等'!I39="はい","知的財産への関与あり",IF('様式C_研究分担医師等'!I39="いいえ","知的財産への関与なし","-"))</f>
        <v>-</v>
      </c>
      <c r="I37" s="153">
        <f>IF('様式C_研究分担医師等'!J39="","",'様式C_研究分担医師等'!J39)</f>
      </c>
      <c r="J37" s="221" t="str">
        <f>IF('様式C_研究分担医師等'!L39="はい","知的財産への関与あり",IF('様式C_研究分担医師等'!L39="いいえ","知的財産への関与なし","-"))</f>
        <v>-</v>
      </c>
      <c r="K37" s="472">
        <f>IF('様式C_研究分担医師等'!M39="","",'様式C_研究分担医師等'!M39)</f>
      </c>
      <c r="L37" s="473">
        <f>IF('様式C_研究責任医師'!J46="","",'様式C_研究責任医師'!J46)</f>
      </c>
      <c r="M37" s="302" t="str">
        <f>IF('様式C_研究責任医師'!K46="","",'様式C_研究責任医師'!K46)</f>
        <v>知的財産への関与有り</v>
      </c>
      <c r="N37" s="229">
        <f>IF('様式C_研究分担医師等'!N39="","",'様式C_研究分担医師等'!N39)</f>
      </c>
      <c r="O37" s="151"/>
      <c r="P37" s="151"/>
      <c r="Q37" s="151"/>
    </row>
    <row r="38" spans="3:17" ht="97.5" customHeight="1">
      <c r="C38" s="477"/>
      <c r="D38" s="478"/>
      <c r="E38" s="479"/>
      <c r="F38" s="168" t="s">
        <v>51</v>
      </c>
      <c r="G38" s="146">
        <f>IF('様式C_研究分担医師等'!G41="","",'様式C_研究分担医師等'!G41)</f>
      </c>
      <c r="H38" s="222" t="str">
        <f>IF('様式C_研究分担医師等'!I41="はい","知的財産への関与あり",IF('様式C_研究分担医師等'!I41="いいえ","知的財産への関与なし","-"))</f>
        <v>-</v>
      </c>
      <c r="I38" s="153">
        <f>IF('様式C_研究分担医師等'!J41="","",'様式C_研究分担医師等'!J41)</f>
      </c>
      <c r="J38" s="221" t="str">
        <f>IF('様式C_研究分担医師等'!L41="はい","知的財産への関与あり",IF('様式C_研究分担医師等'!L41="いいえ","知的財産への関与なし","-"))</f>
        <v>-</v>
      </c>
      <c r="K38" s="472">
        <f>IF('様式C_研究分担医師等'!M41="","",'様式C_研究分担医師等'!M41)</f>
      </c>
      <c r="L38" s="473">
        <f>IF('様式C_研究責任医師'!J48="","",'様式C_研究責任医師'!J48)</f>
      </c>
      <c r="M38" s="302" t="str">
        <f>IF('様式C_研究責任医師'!K48="","",'様式C_研究責任医師'!K48)</f>
        <v>知的財産への関与有り</v>
      </c>
      <c r="N38" s="229">
        <f>IF('様式C_研究分担医師等'!N41="","",'様式C_研究分担医師等'!N41)</f>
      </c>
      <c r="O38" s="240"/>
      <c r="P38" s="240"/>
      <c r="Q38" s="240"/>
    </row>
    <row r="39" spans="3:17" ht="19.5" customHeight="1">
      <c r="C39" s="154"/>
      <c r="D39" s="154"/>
      <c r="E39" s="155"/>
      <c r="F39" s="156"/>
      <c r="G39" s="131"/>
      <c r="H39" s="131"/>
      <c r="I39" s="157"/>
      <c r="J39" s="157"/>
      <c r="K39" s="158"/>
      <c r="L39" s="158"/>
      <c r="M39" s="158"/>
      <c r="N39" s="158"/>
      <c r="O39" s="158"/>
      <c r="P39" s="158"/>
      <c r="Q39" s="158"/>
    </row>
    <row r="40" spans="5:17" ht="31.5" customHeight="1">
      <c r="E40" s="141" t="s">
        <v>78</v>
      </c>
      <c r="F40" s="142" t="s">
        <v>128</v>
      </c>
      <c r="G40" s="569">
        <f>IF(G16="","",G16)</f>
      </c>
      <c r="H40" s="570"/>
      <c r="I40" s="571"/>
      <c r="J40" s="571"/>
      <c r="K40" s="571"/>
      <c r="L40" s="571"/>
      <c r="M40" s="571"/>
      <c r="N40" s="571"/>
      <c r="O40" s="571"/>
      <c r="P40" s="571"/>
      <c r="Q40" s="572"/>
    </row>
    <row r="41" spans="5:17" ht="19.5" customHeight="1">
      <c r="E41" s="143"/>
      <c r="F41" s="140"/>
      <c r="I41" s="140"/>
      <c r="J41" s="140"/>
      <c r="P41" s="103"/>
      <c r="Q41" s="103"/>
    </row>
    <row r="42" spans="3:17" ht="21" customHeight="1">
      <c r="C42" s="500" t="s">
        <v>62</v>
      </c>
      <c r="D42" s="501"/>
      <c r="E42" s="501"/>
      <c r="F42" s="502"/>
      <c r="G42" s="523" t="s">
        <v>61</v>
      </c>
      <c r="H42" s="304"/>
      <c r="I42" s="523" t="s">
        <v>79</v>
      </c>
      <c r="J42" s="304"/>
      <c r="K42" s="509" t="s">
        <v>111</v>
      </c>
      <c r="L42" s="501"/>
      <c r="M42" s="501"/>
      <c r="N42" s="502"/>
      <c r="O42" s="518" t="s">
        <v>112</v>
      </c>
      <c r="P42" s="518" t="s">
        <v>113</v>
      </c>
      <c r="Q42" s="518" t="s">
        <v>114</v>
      </c>
    </row>
    <row r="43" spans="3:17" ht="21" customHeight="1">
      <c r="C43" s="503"/>
      <c r="D43" s="573"/>
      <c r="E43" s="573"/>
      <c r="F43" s="505"/>
      <c r="G43" s="520" t="s">
        <v>23</v>
      </c>
      <c r="H43" s="518" t="s">
        <v>194</v>
      </c>
      <c r="I43" s="520" t="s">
        <v>23</v>
      </c>
      <c r="J43" s="518" t="s">
        <v>194</v>
      </c>
      <c r="K43" s="503"/>
      <c r="L43" s="573"/>
      <c r="M43" s="573"/>
      <c r="N43" s="505"/>
      <c r="O43" s="519"/>
      <c r="P43" s="521"/>
      <c r="Q43" s="521"/>
    </row>
    <row r="44" spans="3:17" ht="36.75" customHeight="1">
      <c r="C44" s="506"/>
      <c r="D44" s="507"/>
      <c r="E44" s="507"/>
      <c r="F44" s="508"/>
      <c r="G44" s="523"/>
      <c r="H44" s="313"/>
      <c r="I44" s="523"/>
      <c r="J44" s="313"/>
      <c r="K44" s="506"/>
      <c r="L44" s="507"/>
      <c r="M44" s="507"/>
      <c r="N44" s="508"/>
      <c r="O44" s="520"/>
      <c r="P44" s="522"/>
      <c r="Q44" s="522"/>
    </row>
    <row r="45" spans="3:17" ht="67.5" customHeight="1">
      <c r="C45" s="380" t="s">
        <v>177</v>
      </c>
      <c r="D45" s="341"/>
      <c r="E45" s="302"/>
      <c r="F45" s="56" t="s">
        <v>52</v>
      </c>
      <c r="G45" s="150">
        <f>IF('様式C_研究分担医師等'!G49="","",'様式C_研究分担医師等'!G49)</f>
      </c>
      <c r="H45" s="150"/>
      <c r="I45" s="150">
        <f>IF('様式C_研究分担医師等'!J49="","",'様式C_研究分担医師等'!J49)</f>
      </c>
      <c r="J45" s="227"/>
      <c r="K45" s="490">
        <f>IF('様式C_研究分担医師等'!M49="","",'様式C_研究分担医師等'!M49)</f>
      </c>
      <c r="L45" s="491">
        <f>IF('様式C_研究責任医師'!J49="","",'様式C_研究責任医師'!J49)</f>
      </c>
      <c r="M45" s="577" t="str">
        <f>IF('様式C_研究責任医師'!K49="","",'様式C_研究責任医師'!K49)</f>
        <v>その他の関与</v>
      </c>
      <c r="N45" s="228">
        <f>IF('様式C_研究分担医師等'!N49="","",'様式C_研究分担医師等'!N49)</f>
      </c>
      <c r="O45" s="151"/>
      <c r="P45" s="151"/>
      <c r="Q45" s="144"/>
    </row>
    <row r="46" spans="3:17" ht="97.5" customHeight="1">
      <c r="C46" s="474" t="s">
        <v>178</v>
      </c>
      <c r="D46" s="475"/>
      <c r="E46" s="476"/>
      <c r="F46" s="167" t="s">
        <v>52</v>
      </c>
      <c r="G46" s="146">
        <f>IF('様式C_研究分担医師等'!G50="","",'様式C_研究分担医師等'!G50)</f>
      </c>
      <c r="H46" s="222" t="str">
        <f>IF('様式C_研究分担医師等'!I51="有","給与あり",IF('様式C_研究分担医師等'!I51="無","給与なし","-"))</f>
        <v>-</v>
      </c>
      <c r="I46" s="146">
        <f>IF('様式C_研究分担医師等'!J50="","",'様式C_研究分担医師等'!J50)</f>
      </c>
      <c r="J46" s="223" t="str">
        <f>IF('様式C_研究分担医師等'!L51="有","給与あり",IF('様式C_研究分担医師等'!L51="無","給与なし","-"))</f>
        <v>-</v>
      </c>
      <c r="K46" s="472">
        <f>IF('様式C_研究分担医師等'!M50="","",'様式C_研究分担医師等'!M50)</f>
      </c>
      <c r="L46" s="473">
        <f>IF('様式C_研究責任医師'!J50="","",'様式C_研究責任医師'!J50)</f>
      </c>
      <c r="M46" s="302">
        <f>IF('様式C_研究責任医師'!K50="","",'様式C_研究責任医師'!K50)</f>
      </c>
      <c r="N46" s="229">
        <f>IF('様式C_研究分担医師等'!N50="","",'様式C_研究分担医師等'!N50)</f>
      </c>
      <c r="O46" s="151"/>
      <c r="P46" s="240"/>
      <c r="Q46" s="147"/>
    </row>
    <row r="47" spans="3:17" ht="97.5" customHeight="1">
      <c r="C47" s="474" t="s">
        <v>171</v>
      </c>
      <c r="D47" s="475"/>
      <c r="E47" s="476"/>
      <c r="F47" s="167" t="s">
        <v>52</v>
      </c>
      <c r="G47" s="146">
        <f>IF('様式C_研究分担医師等'!G52="","",'様式C_研究分担医師等'!G52)</f>
      </c>
      <c r="H47" s="146" t="str">
        <f>IF('様式C_研究分担医師等'!I53&gt;=2500000,"250万円以上の利益あり","-")</f>
        <v>-</v>
      </c>
      <c r="I47" s="146">
        <f>IF('様式C_研究分担医師等'!J52="","",'様式C_研究分担医師等'!J52)</f>
      </c>
      <c r="J47" s="223" t="str">
        <f>IF('様式C_研究分担医師等'!L53&gt;=2500000,"250万円以上の利益あり","-")</f>
        <v>-</v>
      </c>
      <c r="K47" s="472">
        <f>IF('様式C_研究分担医師等'!M52="","",'様式C_研究分担医師等'!M52)</f>
      </c>
      <c r="L47" s="473">
        <f>IF('様式C_研究責任医師'!J52="","",'様式C_研究責任医師'!J52)</f>
      </c>
      <c r="M47" s="302">
        <f>IF('様式C_研究責任医師'!K52="","",'様式C_研究責任医師'!K52)</f>
      </c>
      <c r="N47" s="229">
        <f>IF('様式C_研究分担医師等'!N52="","",'様式C_研究分担医師等'!N52)</f>
      </c>
      <c r="O47" s="151"/>
      <c r="P47" s="240"/>
      <c r="Q47" s="147"/>
    </row>
    <row r="48" spans="3:17" ht="97.5" customHeight="1">
      <c r="C48" s="493"/>
      <c r="D48" s="494"/>
      <c r="E48" s="495"/>
      <c r="F48" s="168" t="s">
        <v>51</v>
      </c>
      <c r="G48" s="146">
        <f>IF('様式C_研究分担医師等'!G54="","",'様式C_研究分担医師等'!G54)</f>
      </c>
      <c r="H48" s="149" t="str">
        <f>IF('様式C_研究分担医師等'!I55&gt;=2500000,"250万円以上の利益あり","-")</f>
        <v>-</v>
      </c>
      <c r="I48" s="149">
        <f>IF('様式C_研究分担医師等'!J54="","",'様式C_研究分担医師等'!J54)</f>
      </c>
      <c r="J48" s="225" t="str">
        <f>IF('様式C_研究分担医師等'!L55&gt;=2500000,"250万円以上の利益あり","-")</f>
        <v>-</v>
      </c>
      <c r="K48" s="472">
        <f>IF('様式C_研究分担医師等'!M54="","",'様式C_研究分担医師等'!M54)</f>
      </c>
      <c r="L48" s="473" t="str">
        <f>IF('様式C_研究責任医師'!J54="","",'様式C_研究責任医師'!J54)</f>
        <v>有無</v>
      </c>
      <c r="M48" s="302" t="str">
        <f>IF('様式C_研究責任医師'!K54="","",'様式C_研究責任医師'!K54)</f>
        <v>「はい」と回答した項目について</v>
      </c>
      <c r="N48" s="229">
        <f>IF('様式C_研究分担医師等'!N54="","",'様式C_研究分担医師等'!N54)</f>
      </c>
      <c r="O48" s="151"/>
      <c r="P48" s="240"/>
      <c r="Q48" s="147"/>
    </row>
    <row r="49" spans="3:17" ht="97.5" customHeight="1">
      <c r="C49" s="480" t="s">
        <v>180</v>
      </c>
      <c r="D49" s="481"/>
      <c r="E49" s="482"/>
      <c r="F49" s="167" t="s">
        <v>52</v>
      </c>
      <c r="G49" s="146">
        <f>IF('様式C_研究分担医師等'!G56="","",'様式C_研究分担医師等'!G56)</f>
      </c>
      <c r="H49" s="150"/>
      <c r="I49" s="150">
        <f>IF('様式C_研究分担医師等'!J56="","",'様式C_研究分担医師等'!J56)</f>
      </c>
      <c r="J49" s="227"/>
      <c r="K49" s="472">
        <f>IF('様式C_研究分担医師等'!M56="","",'様式C_研究分担医師等'!M56)</f>
      </c>
      <c r="L49" s="473">
        <f>IF('様式C_研究責任医師'!J55="","",'様式C_研究責任医師'!J56)</f>
      </c>
      <c r="M49" s="302" t="str">
        <f>IF('様式C_研究責任医師'!K55="","",'様式C_研究責任医師'!K56)</f>
        <v>受入金額(円)</v>
      </c>
      <c r="N49" s="229">
        <f>IF('様式C_研究分担医師等'!N56="","",'様式C_研究分担医師等'!N56)</f>
      </c>
      <c r="O49" s="151"/>
      <c r="P49" s="151"/>
      <c r="Q49" s="151"/>
    </row>
    <row r="50" spans="3:17" ht="97.5" customHeight="1">
      <c r="C50" s="483"/>
      <c r="D50" s="484"/>
      <c r="E50" s="485"/>
      <c r="F50" s="168" t="s">
        <v>51</v>
      </c>
      <c r="G50" s="146">
        <f>IF('様式C_研究分担医師等'!G57="","",'様式C_研究分担医師等'!G57)</f>
      </c>
      <c r="H50" s="150"/>
      <c r="I50" s="150">
        <f>IF('様式C_研究分担医師等'!J57="","",'様式C_研究分担医師等'!J57)</f>
      </c>
      <c r="J50" s="227"/>
      <c r="K50" s="472">
        <f>IF('様式C_研究分担医師等'!M57="","",'様式C_研究分担医師等'!M57)</f>
      </c>
      <c r="L50" s="473">
        <f>IF('様式C_研究責任医師'!J56="","",'様式C_研究責任医師'!J57)</f>
      </c>
      <c r="M50" s="302" t="str">
        <f>IF('様式C_研究責任医師'!K56="","",'様式C_研究責任医師'!K57)</f>
        <v>期間</v>
      </c>
      <c r="N50" s="229">
        <f>IF('様式C_研究分担医師等'!N57="","",'様式C_研究分担医師等'!N57)</f>
      </c>
      <c r="O50" s="151"/>
      <c r="P50" s="151"/>
      <c r="Q50" s="151"/>
    </row>
    <row r="51" spans="3:17" ht="97.5" customHeight="1">
      <c r="C51" s="474" t="s">
        <v>181</v>
      </c>
      <c r="D51" s="475"/>
      <c r="E51" s="486"/>
      <c r="F51" s="167" t="s">
        <v>52</v>
      </c>
      <c r="G51" s="146">
        <f>IF('様式C_研究分担医師等'!G58="","",'様式C_研究分担医師等'!G58)</f>
      </c>
      <c r="H51" s="226" t="str">
        <f>IF('様式C_研究分担医師等'!I58="はい","株式保有あり",IF('様式C_研究分担医師等'!I58="いいえ","株式保有なし","-"))</f>
        <v>-</v>
      </c>
      <c r="I51" s="150">
        <f>IF('様式C_研究分担医師等'!J58="","",'様式C_研究分担医師等'!J58)</f>
      </c>
      <c r="J51" s="227" t="str">
        <f>IF('様式C_研究分担医師等'!L58="はい","株式保有あり",IF('様式C_研究分担医師等'!L58="いいえ","株式保有なし","-"))</f>
        <v>-</v>
      </c>
      <c r="K51" s="472">
        <f>IF('様式C_研究分担医師等'!M58="","",'様式C_研究分担医師等'!M58)</f>
      </c>
      <c r="L51" s="473">
        <f>IF('様式C_研究責任医師'!J58="","",'様式C_研究責任医師'!J58)</f>
      </c>
      <c r="M51" s="302" t="str">
        <f>IF('様式C_研究責任医師'!K58="","",'様式C_研究責任医師'!K58)</f>
        <v>給与の有無</v>
      </c>
      <c r="N51" s="229">
        <f>IF('様式C_研究分担医師等'!N58="","",'様式C_研究分担医師等'!N58)</f>
      </c>
      <c r="O51" s="151"/>
      <c r="P51" s="151"/>
      <c r="Q51" s="151"/>
    </row>
    <row r="52" spans="3:17" ht="97.5" customHeight="1">
      <c r="C52" s="487"/>
      <c r="D52" s="488"/>
      <c r="E52" s="489"/>
      <c r="F52" s="168" t="s">
        <v>51</v>
      </c>
      <c r="G52" s="146">
        <f>IF('様式C_研究分担医師等'!G60="","",'様式C_研究分担医師等'!G60)</f>
      </c>
      <c r="H52" s="226" t="str">
        <f>IF('様式C_研究分担医師等'!I60="はい","株式保有あり",IF('様式C_研究分担医師等'!I60="いいえ","株式保有なし","-"))</f>
        <v>-</v>
      </c>
      <c r="I52" s="150">
        <f>IF('様式C_研究分担医師等'!J60="","",'様式C_研究分担医師等'!J60)</f>
      </c>
      <c r="J52" s="227" t="str">
        <f>IF('様式C_研究分担医師等'!L60="はい","株式保有あり",IF('様式C_研究分担医師等'!L60="いいえ","株式保有なし","-"))</f>
        <v>-</v>
      </c>
      <c r="K52" s="472">
        <f>IF('様式C_研究分担医師等'!M60="","",'様式C_研究分担医師等'!M60)</f>
      </c>
      <c r="L52" s="473">
        <f>IF('様式C_研究責任医師'!J60="","",'様式C_研究責任医師'!J60)</f>
      </c>
      <c r="M52" s="302" t="str">
        <f>IF('様式C_研究責任医師'!K60="","",'様式C_研究責任医師'!K60)</f>
        <v>受入金額(円)</v>
      </c>
      <c r="N52" s="229">
        <f>IF('様式C_研究分担医師等'!N60="","",'様式C_研究分担医師等'!N60)</f>
      </c>
      <c r="O52" s="151"/>
      <c r="P52" s="151"/>
      <c r="Q52" s="151"/>
    </row>
    <row r="53" spans="3:17" ht="97.5" customHeight="1">
      <c r="C53" s="474" t="s">
        <v>173</v>
      </c>
      <c r="D53" s="475"/>
      <c r="E53" s="476"/>
      <c r="F53" s="152" t="s">
        <v>52</v>
      </c>
      <c r="G53" s="146">
        <f>IF('様式C_研究分担医師等'!G62="","",'様式C_研究分担医師等'!G62)</f>
      </c>
      <c r="H53" s="222" t="str">
        <f>IF('様式C_研究分担医師等'!I62="はい","知的財産への関与あり",IF('様式C_研究分担医師等'!I62="いいえ","知的財産への関与なし","-"))</f>
        <v>-</v>
      </c>
      <c r="I53" s="153">
        <f>IF('様式C_研究分担医師等'!J62="","",'様式C_研究分担医師等'!J62)</f>
      </c>
      <c r="J53" s="221" t="str">
        <f>IF('様式C_研究分担医師等'!L62="はい","知的財産への関与あり",IF('様式C_研究分担医師等'!L62="いいえ","知的財産への関与なし","-"))</f>
        <v>-</v>
      </c>
      <c r="K53" s="472">
        <f>IF('様式C_研究分担医師等'!M62="","",'様式C_研究分担医師等'!M62)</f>
      </c>
      <c r="L53" s="473">
        <f>IF('様式C_研究責任医師'!J62="","",'様式C_研究責任医師'!J62)</f>
      </c>
      <c r="M53" s="302" t="str">
        <f>IF('様式C_研究責任医師'!K62="","",'様式C_研究責任医師'!K62)</f>
        <v>受入金額(円)</v>
      </c>
      <c r="N53" s="229">
        <f>IF('様式C_研究分担医師等'!N62="","",'様式C_研究分担医師等'!N62)</f>
      </c>
      <c r="O53" s="151"/>
      <c r="P53" s="151"/>
      <c r="Q53" s="151"/>
    </row>
    <row r="54" spans="3:17" ht="97.5" customHeight="1">
      <c r="C54" s="477"/>
      <c r="D54" s="478"/>
      <c r="E54" s="479"/>
      <c r="F54" s="168" t="s">
        <v>51</v>
      </c>
      <c r="G54" s="146">
        <f>IF('様式C_研究分担医師等'!G64="","",'様式C_研究分担医師等'!G64)</f>
      </c>
      <c r="H54" s="222" t="str">
        <f>IF('様式C_研究分担医師等'!I64="はい","知的財産への関与あり",IF('様式C_研究分担医師等'!I64="いいえ","知的財産への関与なし","-"))</f>
        <v>-</v>
      </c>
      <c r="I54" s="153">
        <f>IF('様式C_研究分担医師等'!J64="","",'様式C_研究分担医師等'!J64)</f>
      </c>
      <c r="J54" s="221" t="str">
        <f>IF('様式C_研究分担医師等'!L64="はい","知的財産への関与あり",IF('様式C_研究分担医師等'!L64="いいえ","知的財産への関与なし","-"))</f>
        <v>-</v>
      </c>
      <c r="K54" s="472">
        <f>IF('様式C_研究分担医師等'!M64="","",'様式C_研究分担医師等'!M64)</f>
      </c>
      <c r="L54" s="473">
        <f>IF('様式C_研究責任医師'!J64="","",'様式C_研究責任医師'!J64)</f>
      </c>
      <c r="M54" s="302" t="str">
        <f>IF('様式C_研究責任医師'!K64="","",'様式C_研究責任医師'!K64)</f>
        <v>役職等の種類</v>
      </c>
      <c r="N54" s="229">
        <f>IF('様式C_研究分担医師等'!N64="","",'様式C_研究分担医師等'!N64)</f>
      </c>
      <c r="O54" s="240"/>
      <c r="P54" s="240"/>
      <c r="Q54" s="240"/>
    </row>
    <row r="55" spans="3:17" ht="19.5" customHeight="1">
      <c r="C55" s="154"/>
      <c r="D55" s="154"/>
      <c r="E55" s="155"/>
      <c r="F55" s="156"/>
      <c r="G55" s="131"/>
      <c r="H55" s="131"/>
      <c r="I55" s="157"/>
      <c r="J55" s="157"/>
      <c r="K55" s="158"/>
      <c r="L55" s="158"/>
      <c r="M55" s="158"/>
      <c r="N55" s="158"/>
      <c r="O55" s="158"/>
      <c r="P55" s="158"/>
      <c r="Q55" s="158"/>
    </row>
    <row r="56" spans="5:17" ht="31.5" customHeight="1">
      <c r="E56" s="141" t="s">
        <v>78</v>
      </c>
      <c r="F56" s="142" t="s">
        <v>129</v>
      </c>
      <c r="G56" s="569">
        <f>IF(G17="","",G17)</f>
      </c>
      <c r="H56" s="570"/>
      <c r="I56" s="571"/>
      <c r="J56" s="571"/>
      <c r="K56" s="571"/>
      <c r="L56" s="571"/>
      <c r="M56" s="571"/>
      <c r="N56" s="571"/>
      <c r="O56" s="571"/>
      <c r="P56" s="571"/>
      <c r="Q56" s="572"/>
    </row>
    <row r="57" spans="5:17" ht="19.5" customHeight="1">
      <c r="E57" s="143"/>
      <c r="F57" s="140"/>
      <c r="I57" s="140"/>
      <c r="J57" s="140"/>
      <c r="P57" s="103"/>
      <c r="Q57" s="103"/>
    </row>
    <row r="58" spans="3:17" ht="21" customHeight="1">
      <c r="C58" s="500" t="s">
        <v>62</v>
      </c>
      <c r="D58" s="501"/>
      <c r="E58" s="501"/>
      <c r="F58" s="502"/>
      <c r="G58" s="523" t="s">
        <v>61</v>
      </c>
      <c r="H58" s="304"/>
      <c r="I58" s="523" t="s">
        <v>79</v>
      </c>
      <c r="J58" s="304"/>
      <c r="K58" s="509" t="s">
        <v>111</v>
      </c>
      <c r="L58" s="501"/>
      <c r="M58" s="501"/>
      <c r="N58" s="502"/>
      <c r="O58" s="518" t="s">
        <v>112</v>
      </c>
      <c r="P58" s="518" t="s">
        <v>113</v>
      </c>
      <c r="Q58" s="518" t="s">
        <v>114</v>
      </c>
    </row>
    <row r="59" spans="3:17" ht="21" customHeight="1">
      <c r="C59" s="503"/>
      <c r="D59" s="504"/>
      <c r="E59" s="504"/>
      <c r="F59" s="505"/>
      <c r="G59" s="520" t="s">
        <v>23</v>
      </c>
      <c r="H59" s="518" t="s">
        <v>194</v>
      </c>
      <c r="I59" s="520" t="s">
        <v>23</v>
      </c>
      <c r="J59" s="518" t="s">
        <v>194</v>
      </c>
      <c r="K59" s="503"/>
      <c r="L59" s="573"/>
      <c r="M59" s="573"/>
      <c r="N59" s="505"/>
      <c r="O59" s="519"/>
      <c r="P59" s="521"/>
      <c r="Q59" s="521"/>
    </row>
    <row r="60" spans="3:17" ht="36.75" customHeight="1">
      <c r="C60" s="506"/>
      <c r="D60" s="507"/>
      <c r="E60" s="507"/>
      <c r="F60" s="508"/>
      <c r="G60" s="523"/>
      <c r="H60" s="313"/>
      <c r="I60" s="523"/>
      <c r="J60" s="313"/>
      <c r="K60" s="506"/>
      <c r="L60" s="507"/>
      <c r="M60" s="507"/>
      <c r="N60" s="508"/>
      <c r="O60" s="520"/>
      <c r="P60" s="522"/>
      <c r="Q60" s="522"/>
    </row>
    <row r="61" spans="3:17" ht="67.5" customHeight="1">
      <c r="C61" s="380" t="s">
        <v>177</v>
      </c>
      <c r="D61" s="341"/>
      <c r="E61" s="302"/>
      <c r="F61" s="56" t="s">
        <v>52</v>
      </c>
      <c r="G61" s="150">
        <f>IF('様式C_研究分担医師等'!G72="","",'様式C_研究分担医師等'!G72)</f>
      </c>
      <c r="H61" s="226"/>
      <c r="I61" s="150">
        <f>IF('様式C_研究分担医師等'!J72="","",'様式C_研究分担医師等'!J72)</f>
      </c>
      <c r="J61" s="227"/>
      <c r="K61" s="490">
        <f>IF('様式C_研究分担医師等'!M72="","",'様式C_研究分担医師等'!M72)</f>
      </c>
      <c r="L61" s="491">
        <f>IF('様式C_研究責任医師'!J65="","",'様式C_研究責任医師'!J65)</f>
      </c>
      <c r="M61" s="577" t="str">
        <f>IF('様式C_研究責任医師'!K65="","",'様式C_研究責任医師'!K65)</f>
        <v>株式を保有している</v>
      </c>
      <c r="N61" s="228">
        <f>IF('様式C_研究分担医師等'!N72="","",'様式C_研究分担医師等'!N72)</f>
      </c>
      <c r="O61" s="151"/>
      <c r="P61" s="151"/>
      <c r="Q61" s="144"/>
    </row>
    <row r="62" spans="3:17" ht="97.5" customHeight="1">
      <c r="C62" s="474" t="s">
        <v>178</v>
      </c>
      <c r="D62" s="475"/>
      <c r="E62" s="476"/>
      <c r="F62" s="167" t="s">
        <v>52</v>
      </c>
      <c r="G62" s="146">
        <f>IF('様式C_研究分担医師等'!G73="","",'様式C_研究分担医師等'!G73)</f>
      </c>
      <c r="H62" s="222" t="str">
        <f>IF('様式C_研究分担医師等'!I74="有","給与あり",IF('様式C_研究分担医師等'!I74="無","給与なし","-"))</f>
        <v>-</v>
      </c>
      <c r="I62" s="146">
        <f>IF('様式C_研究分担医師等'!J73="","",'様式C_研究分担医師等'!J73)</f>
      </c>
      <c r="J62" s="223" t="str">
        <f>IF('様式C_研究分担医師等'!L74="有","給与あり",IF('様式C_研究分担医師等'!L74="無","給与なし","-"))</f>
        <v>-</v>
      </c>
      <c r="K62" s="472">
        <f>IF('様式C_研究分担医師等'!M73="","",'様式C_研究分担医師等'!M73)</f>
      </c>
      <c r="L62" s="473">
        <f>IF('様式C_研究責任医師'!J66="","",'様式C_研究責任医師'!J66)</f>
      </c>
      <c r="M62" s="302" t="str">
        <f>IF('様式C_研究責任医師'!K66="","",'様式C_研究責任医師'!K66)</f>
        <v>株式の保有又は出資の内容</v>
      </c>
      <c r="N62" s="229">
        <f>IF('様式C_研究分担医師等'!N73="","",'様式C_研究分担医師等'!N73)</f>
      </c>
      <c r="O62" s="240"/>
      <c r="P62" s="240"/>
      <c r="Q62" s="147"/>
    </row>
    <row r="63" spans="3:17" ht="97.5" customHeight="1">
      <c r="C63" s="474" t="s">
        <v>171</v>
      </c>
      <c r="D63" s="475"/>
      <c r="E63" s="476"/>
      <c r="F63" s="167" t="s">
        <v>52</v>
      </c>
      <c r="G63" s="146">
        <f>IF('様式C_研究分担医師等'!G75="","",'様式C_研究分担医師等'!G75)</f>
      </c>
      <c r="H63" s="222" t="str">
        <f>IF('様式C_研究分担医師等'!I76&gt;=2500000,"250万円以上の利益あり","-")</f>
        <v>-</v>
      </c>
      <c r="I63" s="146">
        <f>IF('様式C_研究分担医師等'!J75="","",'様式C_研究分担医師等'!J75)</f>
      </c>
      <c r="J63" s="223" t="str">
        <f>IF('様式C_研究分担医師等'!L76&gt;=2500000,"250万円以上の利益あり","-")</f>
        <v>-</v>
      </c>
      <c r="K63" s="472">
        <f>IF('様式C_研究分担医師等'!M75="","",'様式C_研究分担医師等'!M75)</f>
      </c>
      <c r="L63" s="473">
        <f>IF('様式C_研究責任医師'!J68="","",'様式C_研究責任医師'!J68)</f>
      </c>
      <c r="M63" s="302" t="str">
        <f>IF('様式C_研究責任医師'!K68="","",'様式C_研究責任医師'!K68)</f>
        <v>株式の保有又は出資の内容</v>
      </c>
      <c r="N63" s="229">
        <f>IF('様式C_研究分担医師等'!N75="","",'様式C_研究分担医師等'!N75)</f>
      </c>
      <c r="O63" s="240"/>
      <c r="P63" s="240"/>
      <c r="Q63" s="147"/>
    </row>
    <row r="64" spans="3:17" ht="97.5" customHeight="1">
      <c r="C64" s="493"/>
      <c r="D64" s="494"/>
      <c r="E64" s="495"/>
      <c r="F64" s="168" t="s">
        <v>51</v>
      </c>
      <c r="G64" s="146">
        <f>IF('様式C_研究分担医師等'!G77="","",'様式C_研究分担医師等'!G77)</f>
      </c>
      <c r="H64" s="224" t="str">
        <f>IF('様式C_研究分担医師等'!I78&gt;=2500000,"250万円以上の利益あり","-")</f>
        <v>-</v>
      </c>
      <c r="I64" s="149">
        <f>IF('様式C_研究分担医師等'!J77="","",'様式C_研究分担医師等'!J77)</f>
      </c>
      <c r="J64" s="225" t="str">
        <f>IF('様式C_研究分担医師等'!L78&gt;=2500000,"250万円以上の利益あり","-")</f>
        <v>-</v>
      </c>
      <c r="K64" s="472">
        <f>IF('様式C_研究分担医師等'!M77="","",'様式C_研究分担医師等'!M77)</f>
      </c>
      <c r="L64" s="473">
        <f>IF('様式C_研究責任医師'!J70="","",'様式C_研究責任医師'!J70)</f>
      </c>
      <c r="M64" s="302" t="str">
        <f>IF('様式C_研究責任医師'!K70="","",'様式C_研究責任医師'!K70)</f>
        <v>その他の関与</v>
      </c>
      <c r="N64" s="229">
        <f>IF('様式C_研究分担医師等'!N77="","",'様式C_研究分担医師等'!N77)</f>
      </c>
      <c r="O64" s="240"/>
      <c r="P64" s="240"/>
      <c r="Q64" s="147"/>
    </row>
    <row r="65" spans="3:17" ht="97.5" customHeight="1">
      <c r="C65" s="480" t="s">
        <v>180</v>
      </c>
      <c r="D65" s="481"/>
      <c r="E65" s="482"/>
      <c r="F65" s="167" t="s">
        <v>52</v>
      </c>
      <c r="G65" s="146">
        <f>IF('様式C_研究分担医師等'!G79="","",'様式C_研究分担医師等'!G79)</f>
      </c>
      <c r="H65" s="226"/>
      <c r="I65" s="150">
        <f>IF('様式C_研究分担医師等'!J79="","",'様式C_研究分担医師等'!J79)</f>
      </c>
      <c r="J65" s="227"/>
      <c r="K65" s="472">
        <f>IF('様式C_研究分担医師等'!M79="","",'様式C_研究分担医師等'!M79)</f>
      </c>
      <c r="L65" s="473">
        <f>IF('様式C_研究責任医師'!J71="","",'様式C_研究責任医師'!J72)</f>
      </c>
      <c r="M65" s="302" t="str">
        <f>IF('様式C_研究責任医師'!K71="","",'様式C_研究責任医師'!K72)</f>
        <v>その他の関与</v>
      </c>
      <c r="N65" s="229">
        <f>IF('様式C_研究分担医師等'!N79="","",'様式C_研究分担医師等'!N79)</f>
      </c>
      <c r="O65" s="240"/>
      <c r="P65" s="151"/>
      <c r="Q65" s="151"/>
    </row>
    <row r="66" spans="3:17" ht="97.5" customHeight="1">
      <c r="C66" s="483"/>
      <c r="D66" s="484"/>
      <c r="E66" s="485"/>
      <c r="F66" s="168" t="s">
        <v>51</v>
      </c>
      <c r="G66" s="146">
        <f>IF('様式C_研究分担医師等'!G80="","",'様式C_研究分担医師等'!G80)</f>
      </c>
      <c r="H66" s="226"/>
      <c r="I66" s="150">
        <f>IF('様式C_研究分担医師等'!J80="","",'様式C_研究分担医師等'!J80)</f>
      </c>
      <c r="J66" s="227"/>
      <c r="K66" s="472">
        <f>IF('様式C_研究分担医師等'!M80="","",'様式C_研究分担医師等'!M80)</f>
      </c>
      <c r="L66" s="473">
        <f>IF('様式C_研究責任医師'!J72="","",'様式C_研究責任医師'!J73)</f>
      </c>
      <c r="M66" s="302">
        <f>IF('様式C_研究責任医師'!K72="","",'様式C_研究責任医師'!K73)</f>
        <v>0</v>
      </c>
      <c r="N66" s="229">
        <f>IF('様式C_研究分担医師等'!N80="","",'様式C_研究分担医師等'!N80)</f>
      </c>
      <c r="O66" s="240"/>
      <c r="P66" s="151"/>
      <c r="Q66" s="151"/>
    </row>
    <row r="67" spans="3:17" ht="97.5" customHeight="1">
      <c r="C67" s="474" t="s">
        <v>181</v>
      </c>
      <c r="D67" s="475"/>
      <c r="E67" s="486"/>
      <c r="F67" s="167" t="s">
        <v>52</v>
      </c>
      <c r="G67" s="146">
        <f>IF('様式C_研究分担医師等'!G81="","",'様式C_研究分担医師等'!G81)</f>
      </c>
      <c r="H67" s="226" t="str">
        <f>IF('様式C_研究分担医師等'!I81="はい","株式保有あり",IF('様式C_研究分担医師等'!I81="いいえ","株式保有なし","-"))</f>
        <v>-</v>
      </c>
      <c r="I67" s="150">
        <f>IF('様式C_研究分担医師等'!J81="","",'様式C_研究分担医師等'!J81)</f>
      </c>
      <c r="J67" s="227" t="str">
        <f>IF('様式C_研究分担医師等'!L81="はい","株式保有あり",IF('様式C_研究分担医師等'!L81="いいえ","株式保有なし","-"))</f>
        <v>-</v>
      </c>
      <c r="K67" s="472">
        <f>IF('様式C_研究分担医師等'!M81="","",'様式C_研究分担医師等'!M81)</f>
      </c>
      <c r="L67" s="473">
        <f>IF('様式C_研究責任医師'!J74="","",'様式C_研究責任医師'!J74)</f>
      </c>
      <c r="M67" s="302">
        <f>IF('様式C_研究責任医師'!K74="","",'様式C_研究責任医師'!K74)</f>
      </c>
      <c r="N67" s="229">
        <f>IF('様式C_研究分担医師等'!N81="","",'様式C_研究分担医師等'!N81)</f>
      </c>
      <c r="O67" s="240"/>
      <c r="P67" s="151"/>
      <c r="Q67" s="151"/>
    </row>
    <row r="68" spans="3:17" ht="97.5" customHeight="1">
      <c r="C68" s="487"/>
      <c r="D68" s="488"/>
      <c r="E68" s="489"/>
      <c r="F68" s="168" t="s">
        <v>51</v>
      </c>
      <c r="G68" s="146">
        <f>IF('様式C_研究分担医師等'!G83="","",'様式C_研究分担医師等'!G83)</f>
      </c>
      <c r="H68" s="226" t="str">
        <f>IF('様式C_研究分担医師等'!I83="はい","株式保有あり",IF('様式C_研究分担医師等'!I83="いいえ","株式保有なし","-"))</f>
        <v>-</v>
      </c>
      <c r="I68" s="150">
        <f>IF('様式C_研究分担医師等'!J83="","",'様式C_研究分担医師等'!J83)</f>
      </c>
      <c r="J68" s="227" t="str">
        <f>IF('様式C_研究分担医師等'!L83="はい","株式保有あり",IF('様式C_研究分担医師等'!L83="いいえ","株式保有なし","-"))</f>
        <v>-</v>
      </c>
      <c r="K68" s="472">
        <f>IF('様式C_研究分担医師等'!M83="","",'様式C_研究分担医師等'!M83)</f>
      </c>
      <c r="L68" s="473" t="str">
        <f>IF('様式C_研究責任医師'!J76="","",'様式C_研究責任医師'!J76)</f>
        <v>今年度</v>
      </c>
      <c r="M68" s="302">
        <f>IF('様式C_研究責任医師'!K76="","",'様式C_研究責任医師'!K76)</f>
      </c>
      <c r="N68" s="229">
        <f>IF('様式C_研究分担医師等'!N83="","",'様式C_研究分担医師等'!N83)</f>
      </c>
      <c r="O68" s="240"/>
      <c r="P68" s="151"/>
      <c r="Q68" s="151"/>
    </row>
    <row r="69" spans="3:17" ht="97.5" customHeight="1">
      <c r="C69" s="474" t="s">
        <v>173</v>
      </c>
      <c r="D69" s="475"/>
      <c r="E69" s="476"/>
      <c r="F69" s="152" t="s">
        <v>52</v>
      </c>
      <c r="G69" s="146">
        <f>IF('様式C_研究分担医師等'!G85="","",'様式C_研究分担医師等'!G85)</f>
      </c>
      <c r="H69" s="222" t="str">
        <f>IF('様式C_研究分担医師等'!I85="はい","知的財産への関与あり",IF('様式C_研究分担医師等'!I85="いいえ","知的財産への関与なし","-"))</f>
        <v>-</v>
      </c>
      <c r="I69" s="153">
        <f>IF('様式C_研究分担医師等'!J85="","",'様式C_研究分担医師等'!J85)</f>
      </c>
      <c r="J69" s="221" t="str">
        <f>IF('様式C_研究分担医師等'!L85="はい","知的財産への関与あり",IF('様式C_研究分担医師等'!L85="いいえ","知的財産への関与なし","-"))</f>
        <v>-</v>
      </c>
      <c r="K69" s="472">
        <f>IF('様式C_研究分担医師等'!M85="","",'様式C_研究分担医師等'!M85)</f>
      </c>
      <c r="L69" s="473">
        <f>IF('様式C_研究責任医師'!J78="","",'様式C_研究責任医師'!J78)</f>
      </c>
      <c r="M69" s="302" t="str">
        <f>IF('様式C_研究責任医師'!K78="","",'様式C_研究責任医師'!K78)</f>
        <v>COIの内容について
詳細を選択・記述</v>
      </c>
      <c r="N69" s="229">
        <f>IF('様式C_研究分担医師等'!N85="","",'様式C_研究分担医師等'!N85)</f>
      </c>
      <c r="O69" s="240"/>
      <c r="P69" s="151"/>
      <c r="Q69" s="151"/>
    </row>
    <row r="70" spans="3:17" ht="97.5" customHeight="1">
      <c r="C70" s="477"/>
      <c r="D70" s="478"/>
      <c r="E70" s="479"/>
      <c r="F70" s="168" t="s">
        <v>51</v>
      </c>
      <c r="G70" s="146">
        <f>IF('様式C_研究分担医師等'!G87="","",'様式C_研究分担医師等'!G87)</f>
      </c>
      <c r="H70" s="222" t="str">
        <f>IF('様式C_研究分担医師等'!I87="はい","知的財産への関与あり",IF('様式C_研究分担医師等'!I87="いいえ","知的財産への関与なし","-"))</f>
        <v>-</v>
      </c>
      <c r="I70" s="153">
        <f>IF('様式C_研究分担医師等'!J87="","",'様式C_研究分担医師等'!J87)</f>
      </c>
      <c r="J70" s="221" t="str">
        <f>IF('様式C_研究分担医師等'!L87="はい","知的財産への関与あり",IF('様式C_研究分担医師等'!L87="いいえ","知的財産への関与なし","-"))</f>
        <v>-</v>
      </c>
      <c r="K70" s="472">
        <f>IF('様式C_研究分担医師等'!M87="","",'様式C_研究分担医師等'!M87)</f>
      </c>
      <c r="L70" s="473">
        <f>IF('様式C_研究責任医師'!J80="","",'様式C_研究責任医師'!J80)</f>
      </c>
      <c r="M70" s="302" t="str">
        <f>IF('様式C_研究責任医師'!K80="","",'様式C_研究責任医師'!K80)</f>
        <v>期間</v>
      </c>
      <c r="N70" s="229">
        <f>IF('様式C_研究分担医師等'!N87="","",'様式C_研究分担医師等'!N87)</f>
      </c>
      <c r="O70" s="240"/>
      <c r="P70" s="240"/>
      <c r="Q70" s="240"/>
    </row>
    <row r="71" ht="18.75"/>
    <row r="72" spans="5:17" ht="31.5" customHeight="1">
      <c r="E72" s="141" t="s">
        <v>78</v>
      </c>
      <c r="F72" s="142" t="s">
        <v>130</v>
      </c>
      <c r="G72" s="569">
        <f>IF(G18="","",G18)</f>
      </c>
      <c r="H72" s="570"/>
      <c r="I72" s="571"/>
      <c r="J72" s="571"/>
      <c r="K72" s="571"/>
      <c r="L72" s="571"/>
      <c r="M72" s="571"/>
      <c r="N72" s="571"/>
      <c r="O72" s="571"/>
      <c r="P72" s="571"/>
      <c r="Q72" s="572"/>
    </row>
    <row r="73" spans="5:17" ht="19.5" customHeight="1">
      <c r="E73" s="143"/>
      <c r="F73" s="140"/>
      <c r="I73" s="140"/>
      <c r="J73" s="140"/>
      <c r="P73" s="103"/>
      <c r="Q73" s="103"/>
    </row>
    <row r="74" spans="3:17" ht="21" customHeight="1">
      <c r="C74" s="500" t="s">
        <v>62</v>
      </c>
      <c r="D74" s="501"/>
      <c r="E74" s="501"/>
      <c r="F74" s="502"/>
      <c r="G74" s="523" t="s">
        <v>61</v>
      </c>
      <c r="H74" s="304"/>
      <c r="I74" s="523" t="s">
        <v>79</v>
      </c>
      <c r="J74" s="304"/>
      <c r="K74" s="509" t="s">
        <v>111</v>
      </c>
      <c r="L74" s="501"/>
      <c r="M74" s="501"/>
      <c r="N74" s="502"/>
      <c r="O74" s="518" t="s">
        <v>112</v>
      </c>
      <c r="P74" s="518" t="s">
        <v>113</v>
      </c>
      <c r="Q74" s="518" t="s">
        <v>114</v>
      </c>
    </row>
    <row r="75" spans="3:17" ht="21" customHeight="1">
      <c r="C75" s="503"/>
      <c r="D75" s="504"/>
      <c r="E75" s="504"/>
      <c r="F75" s="505"/>
      <c r="G75" s="520" t="s">
        <v>23</v>
      </c>
      <c r="H75" s="518" t="s">
        <v>194</v>
      </c>
      <c r="I75" s="520" t="s">
        <v>23</v>
      </c>
      <c r="J75" s="518" t="s">
        <v>194</v>
      </c>
      <c r="K75" s="503"/>
      <c r="L75" s="573"/>
      <c r="M75" s="573"/>
      <c r="N75" s="505"/>
      <c r="O75" s="519"/>
      <c r="P75" s="521"/>
      <c r="Q75" s="521"/>
    </row>
    <row r="76" spans="3:17" ht="36.75" customHeight="1">
      <c r="C76" s="506"/>
      <c r="D76" s="507"/>
      <c r="E76" s="507"/>
      <c r="F76" s="508"/>
      <c r="G76" s="523"/>
      <c r="H76" s="313"/>
      <c r="I76" s="523"/>
      <c r="J76" s="313"/>
      <c r="K76" s="506"/>
      <c r="L76" s="507"/>
      <c r="M76" s="507"/>
      <c r="N76" s="508"/>
      <c r="O76" s="520"/>
      <c r="P76" s="522"/>
      <c r="Q76" s="522"/>
    </row>
    <row r="77" spans="3:17" ht="67.5" customHeight="1">
      <c r="C77" s="380" t="s">
        <v>177</v>
      </c>
      <c r="D77" s="341"/>
      <c r="E77" s="302"/>
      <c r="F77" s="56" t="s">
        <v>52</v>
      </c>
      <c r="G77" s="150">
        <f>IF('様式C_研究分担医師等'!G95="","",'様式C_研究分担医師等'!G95)</f>
      </c>
      <c r="H77" s="226"/>
      <c r="I77" s="150">
        <f>IF('様式C_研究分担医師等'!J95="","",'様式C_研究分担医師等'!J95)</f>
      </c>
      <c r="J77" s="227"/>
      <c r="K77" s="472">
        <f>IF('様式C_研究分担医師等'!M95="","",'様式C_研究分担医師等'!M95)</f>
      </c>
      <c r="L77" s="473">
        <f>IF('様式C_研究責任医師'!J81="","",'様式C_研究責任医師'!J81)</f>
      </c>
      <c r="M77" s="587" t="str">
        <f>IF('様式C_研究責任医師'!K81="","",'様式C_研究責任医師'!K81)</f>
        <v>給与の有無</v>
      </c>
      <c r="N77" s="228">
        <f>IF('様式C_研究分担医師等'!N95="","",'様式C_研究分担医師等'!N95)</f>
      </c>
      <c r="O77" s="151"/>
      <c r="P77" s="151"/>
      <c r="Q77" s="144"/>
    </row>
    <row r="78" spans="3:17" ht="97.5" customHeight="1">
      <c r="C78" s="474" t="s">
        <v>178</v>
      </c>
      <c r="D78" s="475"/>
      <c r="E78" s="476"/>
      <c r="F78" s="167" t="s">
        <v>52</v>
      </c>
      <c r="G78" s="146">
        <f>IF('様式C_研究分担医師等'!G96="","",'様式C_研究分担医師等'!G96)</f>
      </c>
      <c r="H78" s="222" t="str">
        <f>IF('様式C_研究分担医師等'!I97="有","給与あり",IF('様式C_研究分担医師等'!I97="無","給与なし","-"))</f>
        <v>-</v>
      </c>
      <c r="I78" s="146">
        <f>IF('様式C_研究分担医師等'!J96="","",'様式C_研究分担医師等'!J96)</f>
      </c>
      <c r="J78" s="223" t="str">
        <f>IF('様式C_研究分担医師等'!L97="有","給与あり",IF('様式C_研究分担医師等'!L97="無","給与なし","-"))</f>
        <v>-</v>
      </c>
      <c r="K78" s="472">
        <f>IF('様式C_研究分担医師等'!M96="","",'様式C_研究分担医師等'!M96)</f>
      </c>
      <c r="L78" s="473">
        <f>IF('様式C_研究責任医師'!J82="","",'様式C_研究責任医師'!J82)</f>
      </c>
      <c r="M78" s="302" t="str">
        <f>IF('様式C_研究責任医師'!K82="","",'様式C_研究責任医師'!K82)</f>
        <v>経済的利益の内容(複数ある場合はすべて記載)</v>
      </c>
      <c r="N78" s="229">
        <f>IF('様式C_研究分担医師等'!N96="","",'様式C_研究分担医師等'!N96)</f>
      </c>
      <c r="O78" s="240"/>
      <c r="P78" s="240"/>
      <c r="Q78" s="147"/>
    </row>
    <row r="79" spans="3:17" ht="97.5" customHeight="1">
      <c r="C79" s="474" t="s">
        <v>171</v>
      </c>
      <c r="D79" s="475"/>
      <c r="E79" s="476"/>
      <c r="F79" s="167" t="s">
        <v>52</v>
      </c>
      <c r="G79" s="146">
        <f>IF('様式C_研究分担医師等'!G98="","",'様式C_研究分担医師等'!G98)</f>
      </c>
      <c r="H79" s="222" t="str">
        <f>IF('様式C_研究分担医師等'!I99&gt;=2500000,"250万円以上の利益あり","-")</f>
        <v>-</v>
      </c>
      <c r="I79" s="146">
        <f>IF('様式C_研究分担医師等'!J98="","",'様式C_研究分担医師等'!J98)</f>
      </c>
      <c r="J79" s="223" t="str">
        <f>IF('様式C_研究分担医師等'!L99&gt;=2500000,"250万円以上の利益あり","-")</f>
        <v>-</v>
      </c>
      <c r="K79" s="472">
        <f>IF('様式C_研究分担医師等'!M98="","",'様式C_研究分担医師等'!M98)</f>
      </c>
      <c r="L79" s="473">
        <f>IF('様式C_研究責任医師'!J84="","",'様式C_研究責任医師'!J84)</f>
      </c>
      <c r="M79" s="302" t="str">
        <f>IF('様式C_研究責任医師'!K84="","",'様式C_研究責任医師'!K84)</f>
        <v>経済的利益の内容(複数ある場合はすべて記載)</v>
      </c>
      <c r="N79" s="229">
        <f>IF('様式C_研究分担医師等'!N98="","",'様式C_研究分担医師等'!N98)</f>
      </c>
      <c r="O79" s="240"/>
      <c r="P79" s="240"/>
      <c r="Q79" s="147"/>
    </row>
    <row r="80" spans="3:17" ht="97.5" customHeight="1">
      <c r="C80" s="493"/>
      <c r="D80" s="494"/>
      <c r="E80" s="495"/>
      <c r="F80" s="168" t="s">
        <v>51</v>
      </c>
      <c r="G80" s="146">
        <f>IF('様式C_研究分担医師等'!G100="","",'様式C_研究分担医師等'!G100)</f>
      </c>
      <c r="H80" s="224" t="str">
        <f>IF('様式C_研究分担医師等'!I101&gt;=2500000,"250万円以上の利益あり","-")</f>
        <v>-</v>
      </c>
      <c r="I80" s="149">
        <f>IF('様式C_研究分担医師等'!J100="","",'様式C_研究分担医師等'!J100)</f>
      </c>
      <c r="J80" s="225" t="str">
        <f>IF('様式C_研究分担医師等'!L101&gt;=2500000,"250万円以上の利益あり","-")</f>
        <v>-</v>
      </c>
      <c r="K80" s="472">
        <f>IF('様式C_研究分担医師等'!M100="","",'様式C_研究分担医師等'!M100)</f>
      </c>
      <c r="L80" s="473">
        <f>IF('様式C_研究責任医師'!J86="","",'様式C_研究責任医師'!J86)</f>
      </c>
      <c r="M80" s="302" t="str">
        <f>IF('様式C_研究責任医師'!K86="","",'様式C_研究責任医師'!K86)</f>
        <v>役職等の種類</v>
      </c>
      <c r="N80" s="229">
        <f>IF('様式C_研究分担医師等'!N100="","",'様式C_研究分担医師等'!N100)</f>
      </c>
      <c r="O80" s="240"/>
      <c r="P80" s="240"/>
      <c r="Q80" s="147"/>
    </row>
    <row r="81" spans="3:17" ht="97.5" customHeight="1">
      <c r="C81" s="480" t="s">
        <v>180</v>
      </c>
      <c r="D81" s="481"/>
      <c r="E81" s="482"/>
      <c r="F81" s="167" t="s">
        <v>52</v>
      </c>
      <c r="G81" s="146">
        <f>IF('様式C_研究分担医師等'!G102="","",'様式C_研究分担医師等'!G102)</f>
      </c>
      <c r="H81" s="226"/>
      <c r="I81" s="150">
        <f>IF('様式C_研究分担医師等'!J102="","",'様式C_研究分担医師等'!J102)</f>
      </c>
      <c r="J81" s="227"/>
      <c r="K81" s="472">
        <f>IF('様式C_研究分担医師等'!M102="","",'様式C_研究分担医師等'!M102)</f>
      </c>
      <c r="L81" s="473">
        <f>IF('様式C_研究責任医師'!J87="","",'様式C_研究責任医師'!J88)</f>
      </c>
      <c r="M81" s="302" t="str">
        <f>IF('様式C_研究責任医師'!K87="","",'様式C_研究責任医師'!K88)</f>
        <v>株式を保有している</v>
      </c>
      <c r="N81" s="229">
        <f>IF('様式C_研究分担医師等'!N102="","",'様式C_研究分担医師等'!N102)</f>
      </c>
      <c r="O81" s="240"/>
      <c r="P81" s="151"/>
      <c r="Q81" s="151"/>
    </row>
    <row r="82" spans="3:17" ht="97.5" customHeight="1">
      <c r="C82" s="483"/>
      <c r="D82" s="484"/>
      <c r="E82" s="485"/>
      <c r="F82" s="168" t="s">
        <v>51</v>
      </c>
      <c r="G82" s="146">
        <f>IF('様式C_研究分担医師等'!G103="","",'様式C_研究分担医師等'!G103)</f>
      </c>
      <c r="H82" s="226"/>
      <c r="I82" s="150">
        <f>IF('様式C_研究分担医師等'!J103="","",'様式C_研究分担医師等'!J103)</f>
      </c>
      <c r="J82" s="227"/>
      <c r="K82" s="472">
        <f>IF('様式C_研究分担医師等'!M103="","",'様式C_研究分担医師等'!M103)</f>
      </c>
      <c r="L82" s="473">
        <f>IF('様式C_研究責任医師'!J88="","",'様式C_研究責任医師'!J89)</f>
      </c>
      <c r="M82" s="302" t="str">
        <f>IF('様式C_研究責任医師'!K88="","",'様式C_研究責任医師'!K89)</f>
        <v>株式の保有又は出資の内容</v>
      </c>
      <c r="N82" s="229">
        <f>IF('様式C_研究分担医師等'!N103="","",'様式C_研究分担医師等'!N103)</f>
      </c>
      <c r="O82" s="240"/>
      <c r="P82" s="151"/>
      <c r="Q82" s="151"/>
    </row>
    <row r="83" spans="3:17" ht="97.5" customHeight="1">
      <c r="C83" s="474" t="s">
        <v>181</v>
      </c>
      <c r="D83" s="475"/>
      <c r="E83" s="486"/>
      <c r="F83" s="167" t="s">
        <v>52</v>
      </c>
      <c r="G83" s="146">
        <f>IF('様式C_研究分担医師等'!G104="","",'様式C_研究分担医師等'!G104)</f>
      </c>
      <c r="H83" s="226" t="str">
        <f>IF('様式C_研究分担医師等'!I104="はい","株式保有あり",IF('様式C_研究分担医師等'!I104="いいえ","株式保有なし","-"))</f>
        <v>-</v>
      </c>
      <c r="I83" s="150">
        <f>IF('様式C_研究分担医師等'!J104="","",'様式C_研究分担医師等'!J104)</f>
      </c>
      <c r="J83" s="227" t="str">
        <f>IF('様式C_研究分担医師等'!L104="はい","株式保有あり",IF('様式C_研究分担医師等'!L104="いいえ","株式保有なし","-"))</f>
        <v>-</v>
      </c>
      <c r="K83" s="472">
        <f>IF('様式C_研究分担医師等'!M104="","",'様式C_研究分担医師等'!M104)</f>
      </c>
      <c r="L83" s="473">
        <f>IF('様式C_研究責任医師'!J90="","",'様式C_研究責任医師'!J90)</f>
      </c>
      <c r="M83" s="302" t="str">
        <f>IF('様式C_研究責任医師'!K90="","",'様式C_研究責任医師'!K90)</f>
        <v>株式を保有している</v>
      </c>
      <c r="N83" s="229">
        <f>IF('様式C_研究分担医師等'!N104="","",'様式C_研究分担医師等'!N104)</f>
      </c>
      <c r="O83" s="240"/>
      <c r="P83" s="151"/>
      <c r="Q83" s="151"/>
    </row>
    <row r="84" spans="3:17" ht="97.5" customHeight="1">
      <c r="C84" s="487"/>
      <c r="D84" s="488"/>
      <c r="E84" s="489"/>
      <c r="F84" s="168" t="s">
        <v>51</v>
      </c>
      <c r="G84" s="146">
        <f>IF('様式C_研究分担医師等'!G106="","",'様式C_研究分担医師等'!G106)</f>
      </c>
      <c r="H84" s="226" t="str">
        <f>IF('様式C_研究分担医師等'!I106="はい","株式保有あり",IF('様式C_研究分担医師等'!I106="いいえ","株式保有なし","-"))</f>
        <v>-</v>
      </c>
      <c r="I84" s="150">
        <f>IF('様式C_研究分担医師等'!J106="","",'様式C_研究分担医師等'!J106)</f>
      </c>
      <c r="J84" s="227" t="str">
        <f>IF('様式C_研究分担医師等'!L106="はい","株式保有あり",IF('様式C_研究分担医師等'!L106="いいえ","株式保有なし","-"))</f>
        <v>-</v>
      </c>
      <c r="K84" s="472">
        <f>IF('様式C_研究分担医師等'!M106="","",'様式C_研究分担医師等'!M106)</f>
      </c>
      <c r="L84" s="473">
        <f>IF('様式C_研究責任医師'!J92="","",'様式C_研究責任医師'!J92)</f>
      </c>
      <c r="M84" s="302" t="str">
        <f>IF('様式C_研究責任医師'!K92="","",'様式C_研究責任医師'!K92)</f>
        <v>知的財産への関与有り</v>
      </c>
      <c r="N84" s="229">
        <f>IF('様式C_研究分担医師等'!N106="","",'様式C_研究分担医師等'!N106)</f>
      </c>
      <c r="O84" s="240"/>
      <c r="P84" s="151"/>
      <c r="Q84" s="151"/>
    </row>
    <row r="85" spans="3:17" ht="97.5" customHeight="1">
      <c r="C85" s="474" t="s">
        <v>173</v>
      </c>
      <c r="D85" s="475"/>
      <c r="E85" s="476"/>
      <c r="F85" s="152" t="s">
        <v>52</v>
      </c>
      <c r="G85" s="146">
        <f>IF('様式C_研究分担医師等'!G108="","",'様式C_研究分担医師等'!G108)</f>
      </c>
      <c r="H85" s="222" t="str">
        <f>IF('様式C_研究分担医師等'!I108="はい","知的財産への関与あり",IF('様式C_研究分担医師等'!I108="いいえ","知的財産への関与なし","-"))</f>
        <v>-</v>
      </c>
      <c r="I85" s="153">
        <f>IF('様式C_研究分担医師等'!J108="","",'様式C_研究分担医師等'!J108)</f>
      </c>
      <c r="J85" s="221" t="str">
        <f>IF('様式C_研究分担医師等'!L108="はい","知的財産への関与あり",IF('様式C_研究分担医師等'!L108="いいえ","知的財産への関与なし","-"))</f>
        <v>-</v>
      </c>
      <c r="K85" s="472">
        <f>IF('様式C_研究分担医師等'!M108="","",'様式C_研究分担医師等'!M108)</f>
      </c>
      <c r="L85" s="473">
        <f>IF('様式C_研究責任医師'!J94="","",'様式C_研究責任医師'!J94)</f>
      </c>
      <c r="M85" s="302" t="str">
        <f>IF('様式C_研究責任医師'!K94="","",'様式C_研究責任医師'!K94)</f>
        <v>知的財産への関与有り</v>
      </c>
      <c r="N85" s="229">
        <f>IF('様式C_研究分担医師等'!N108="","",'様式C_研究分担医師等'!N108)</f>
      </c>
      <c r="O85" s="240"/>
      <c r="P85" s="151"/>
      <c r="Q85" s="151"/>
    </row>
    <row r="86" spans="3:17" ht="97.5" customHeight="1">
      <c r="C86" s="477"/>
      <c r="D86" s="478"/>
      <c r="E86" s="479"/>
      <c r="F86" s="168" t="s">
        <v>51</v>
      </c>
      <c r="G86" s="146">
        <f>IF('様式C_研究分担医師等'!G110="","",'様式C_研究分担医師等'!G110)</f>
      </c>
      <c r="H86" s="222" t="str">
        <f>IF('様式C_研究分担医師等'!I110="はい","知的財産への関与あり",IF('様式C_研究分担医師等'!I110="いいえ","知的財産への関与なし","-"))</f>
        <v>-</v>
      </c>
      <c r="I86" s="153">
        <f>IF('様式C_研究分担医師等'!J110="","",'様式C_研究分担医師等'!J110)</f>
      </c>
      <c r="J86" s="221" t="str">
        <f>IF('様式C_研究分担医師等'!L110="はい","知的財産への関与あり",IF('様式C_研究分担医師等'!L110="いいえ","知的財産への関与なし","-"))</f>
        <v>-</v>
      </c>
      <c r="K86" s="472">
        <f>IF('様式C_研究分担医師等'!M110="","",'様式C_研究分担医師等'!M110)</f>
      </c>
      <c r="L86" s="473">
        <f>IF('様式C_研究責任医師'!J96="","",'様式C_研究責任医師'!J96)</f>
      </c>
      <c r="M86" s="302">
        <f>IF('様式C_研究責任医師'!K96="","",'様式C_研究責任医師'!K96)</f>
      </c>
      <c r="N86" s="229">
        <f>IF('様式C_研究分担医師等'!N110="","",'様式C_研究分担医師等'!N110)</f>
      </c>
      <c r="O86" s="240"/>
      <c r="P86" s="240"/>
      <c r="Q86" s="240"/>
    </row>
    <row r="87" spans="3:17" ht="19.5" customHeight="1">
      <c r="C87" s="154"/>
      <c r="D87" s="154"/>
      <c r="E87" s="155"/>
      <c r="F87" s="156"/>
      <c r="G87" s="131"/>
      <c r="H87" s="131"/>
      <c r="I87" s="157"/>
      <c r="J87" s="157"/>
      <c r="K87" s="158"/>
      <c r="L87" s="158"/>
      <c r="M87" s="158"/>
      <c r="N87" s="158"/>
      <c r="O87" s="158"/>
      <c r="P87" s="158"/>
      <c r="Q87" s="158"/>
    </row>
    <row r="88" spans="5:17" ht="31.5" customHeight="1">
      <c r="E88" s="141" t="s">
        <v>78</v>
      </c>
      <c r="F88" s="142" t="s">
        <v>131</v>
      </c>
      <c r="G88" s="569">
        <f>IF(G19="","",G19)</f>
      </c>
      <c r="H88" s="570"/>
      <c r="I88" s="571"/>
      <c r="J88" s="571"/>
      <c r="K88" s="571"/>
      <c r="L88" s="571"/>
      <c r="M88" s="571"/>
      <c r="N88" s="571"/>
      <c r="O88" s="571"/>
      <c r="P88" s="571"/>
      <c r="Q88" s="572"/>
    </row>
    <row r="89" spans="5:17" ht="19.5" customHeight="1">
      <c r="E89" s="143"/>
      <c r="F89" s="140"/>
      <c r="I89" s="140"/>
      <c r="J89" s="140"/>
      <c r="P89" s="103"/>
      <c r="Q89" s="103"/>
    </row>
    <row r="90" spans="3:17" ht="21" customHeight="1">
      <c r="C90" s="500" t="s">
        <v>62</v>
      </c>
      <c r="D90" s="501"/>
      <c r="E90" s="501"/>
      <c r="F90" s="502"/>
      <c r="G90" s="523" t="s">
        <v>61</v>
      </c>
      <c r="H90" s="304"/>
      <c r="I90" s="523" t="s">
        <v>79</v>
      </c>
      <c r="J90" s="304"/>
      <c r="K90" s="509" t="s">
        <v>111</v>
      </c>
      <c r="L90" s="501"/>
      <c r="M90" s="501"/>
      <c r="N90" s="502"/>
      <c r="O90" s="518" t="s">
        <v>112</v>
      </c>
      <c r="P90" s="518" t="s">
        <v>113</v>
      </c>
      <c r="Q90" s="518" t="s">
        <v>114</v>
      </c>
    </row>
    <row r="91" spans="3:17" ht="21" customHeight="1">
      <c r="C91" s="503"/>
      <c r="D91" s="504"/>
      <c r="E91" s="504"/>
      <c r="F91" s="505"/>
      <c r="G91" s="520" t="s">
        <v>23</v>
      </c>
      <c r="H91" s="518" t="s">
        <v>194</v>
      </c>
      <c r="I91" s="520" t="s">
        <v>23</v>
      </c>
      <c r="J91" s="518" t="s">
        <v>194</v>
      </c>
      <c r="K91" s="503"/>
      <c r="L91" s="573"/>
      <c r="M91" s="573"/>
      <c r="N91" s="505"/>
      <c r="O91" s="519"/>
      <c r="P91" s="521"/>
      <c r="Q91" s="521"/>
    </row>
    <row r="92" spans="3:17" ht="36.75" customHeight="1">
      <c r="C92" s="506"/>
      <c r="D92" s="507"/>
      <c r="E92" s="507"/>
      <c r="F92" s="508"/>
      <c r="G92" s="523"/>
      <c r="H92" s="313"/>
      <c r="I92" s="523"/>
      <c r="J92" s="313"/>
      <c r="K92" s="506"/>
      <c r="L92" s="507"/>
      <c r="M92" s="507"/>
      <c r="N92" s="508"/>
      <c r="O92" s="520"/>
      <c r="P92" s="522"/>
      <c r="Q92" s="522"/>
    </row>
    <row r="93" spans="3:17" ht="67.5" customHeight="1">
      <c r="C93" s="380" t="s">
        <v>177</v>
      </c>
      <c r="D93" s="341"/>
      <c r="E93" s="302"/>
      <c r="F93" s="56" t="s">
        <v>52</v>
      </c>
      <c r="G93" s="150">
        <f>IF('様式C_研究分担医師等'!G118="","",'様式C_研究分担医師等'!G118)</f>
      </c>
      <c r="H93" s="226"/>
      <c r="I93" s="150">
        <f>IF('様式C_研究分担医師等'!J118="","",'様式C_研究分担医師等'!J118)</f>
      </c>
      <c r="J93" s="227"/>
      <c r="K93" s="472">
        <f>IF('様式C_研究分担医師等'!M118="","",'様式C_研究分担医師等'!M118)</f>
      </c>
      <c r="L93" s="473">
        <f>IF('様式C_研究責任医師'!J97="","",'様式C_研究責任医師'!J97)</f>
      </c>
      <c r="M93" s="587">
        <f>IF('様式C_研究責任医師'!K97="","",'様式C_研究責任医師'!K97)</f>
      </c>
      <c r="N93" s="228">
        <f>IF('様式C_研究分担医師等'!N118="","",'様式C_研究分担医師等'!N118)</f>
      </c>
      <c r="O93" s="151"/>
      <c r="P93" s="151"/>
      <c r="Q93" s="144"/>
    </row>
    <row r="94" spans="3:17" ht="97.5" customHeight="1">
      <c r="C94" s="474" t="s">
        <v>178</v>
      </c>
      <c r="D94" s="475"/>
      <c r="E94" s="476"/>
      <c r="F94" s="167" t="s">
        <v>52</v>
      </c>
      <c r="G94" s="146">
        <f>IF('様式C_研究分担医師等'!G119="","",'様式C_研究分担医師等'!G119)</f>
      </c>
      <c r="H94" s="222" t="str">
        <f>IF('様式C_研究分担医師等'!I120="有","給与あり",IF('様式C_研究分担医師等'!I120="無","給与なし","-"))</f>
        <v>-</v>
      </c>
      <c r="I94" s="146">
        <f>IF('様式C_研究分担医師等'!J119="","",'様式C_研究分担医師等'!J119)</f>
      </c>
      <c r="J94" s="223" t="str">
        <f>IF('様式C_研究分担医師等'!L120="有","給与あり",IF('様式C_研究分担医師等'!L120="無","給与なし","-"))</f>
        <v>-</v>
      </c>
      <c r="K94" s="472">
        <f>IF('様式C_研究分担医師等'!M119="","",'様式C_研究分担医師等'!M119)</f>
      </c>
      <c r="L94" s="473">
        <f>IF('様式C_研究責任医師'!J98="","",'様式C_研究責任医師'!J98)</f>
      </c>
      <c r="M94" s="302">
        <f>IF('様式C_研究責任医師'!K98="","",'様式C_研究責任医師'!K98)</f>
      </c>
      <c r="N94" s="229">
        <f>IF('様式C_研究分担医師等'!N119="","",'様式C_研究分担医師等'!N119)</f>
      </c>
      <c r="O94" s="240"/>
      <c r="P94" s="240"/>
      <c r="Q94" s="147"/>
    </row>
    <row r="95" spans="3:17" ht="97.5" customHeight="1">
      <c r="C95" s="474" t="s">
        <v>171</v>
      </c>
      <c r="D95" s="475"/>
      <c r="E95" s="476"/>
      <c r="F95" s="167" t="s">
        <v>52</v>
      </c>
      <c r="G95" s="146">
        <f>IF('様式C_研究分担医師等'!G121="","",'様式C_研究分担医師等'!G121)</f>
      </c>
      <c r="H95" s="222" t="str">
        <f>IF('様式C_研究分担医師等'!I122&gt;=2500000,"250万円以上の利益あり","-")</f>
        <v>-</v>
      </c>
      <c r="I95" s="146">
        <f>IF('様式C_研究分担医師等'!J121="","",'様式C_研究分担医師等'!J121)</f>
      </c>
      <c r="J95" s="223" t="str">
        <f>IF('様式C_研究分担医師等'!L122&gt;=2500000,"250万円以上の利益あり","-")</f>
        <v>-</v>
      </c>
      <c r="K95" s="472">
        <f>IF('様式C_研究分担医師等'!M121="","",'様式C_研究分担医師等'!M121)</f>
      </c>
      <c r="L95" s="473" t="str">
        <f>IF('様式C_研究責任医師'!J100="","",'様式C_研究責任医師'!J100)</f>
        <v>有無</v>
      </c>
      <c r="M95" s="302" t="str">
        <f>IF('様式C_研究責任医師'!K100="","",'様式C_研究責任医師'!K100)</f>
        <v>「はい」と回答した項目について</v>
      </c>
      <c r="N95" s="229">
        <f>IF('様式C_研究分担医師等'!N121="","",'様式C_研究分担医師等'!N121)</f>
      </c>
      <c r="O95" s="240"/>
      <c r="P95" s="240"/>
      <c r="Q95" s="147"/>
    </row>
    <row r="96" spans="3:17" ht="97.5" customHeight="1">
      <c r="C96" s="493"/>
      <c r="D96" s="494"/>
      <c r="E96" s="495"/>
      <c r="F96" s="168" t="s">
        <v>51</v>
      </c>
      <c r="G96" s="146">
        <f>IF('様式C_研究分担医師等'!G123="","",'様式C_研究分担医師等'!G123)</f>
      </c>
      <c r="H96" s="224" t="str">
        <f>IF('様式C_研究分担医師等'!I124&gt;=2500000,"250万円以上の利益あり","-")</f>
        <v>-</v>
      </c>
      <c r="I96" s="149">
        <f>IF('様式C_研究分担医師等'!J123="","",'様式C_研究分担医師等'!J123)</f>
      </c>
      <c r="J96" s="225" t="str">
        <f>IF('様式C_研究分担医師等'!L124&gt;=2500000,"250万円以上の利益あり","-")</f>
        <v>-</v>
      </c>
      <c r="K96" s="472">
        <f>IF('様式C_研究分担医師等'!M123="","",'様式C_研究分担医師等'!M123)</f>
      </c>
      <c r="L96" s="473">
        <f>IF('様式C_研究責任医師'!J102="","",'様式C_研究責任医師'!J102)</f>
      </c>
      <c r="M96" s="302" t="str">
        <f>IF('様式C_研究責任医師'!K102="","",'様式C_研究責任医師'!K102)</f>
        <v>受入金額(円)</v>
      </c>
      <c r="N96" s="229">
        <f>IF('様式C_研究分担医師等'!N123="","",'様式C_研究分担医師等'!N123)</f>
      </c>
      <c r="O96" s="240"/>
      <c r="P96" s="240"/>
      <c r="Q96" s="147"/>
    </row>
    <row r="97" spans="3:17" ht="97.5" customHeight="1">
      <c r="C97" s="480" t="s">
        <v>180</v>
      </c>
      <c r="D97" s="481"/>
      <c r="E97" s="482"/>
      <c r="F97" s="167" t="s">
        <v>52</v>
      </c>
      <c r="G97" s="146">
        <f>IF('様式C_研究分担医師等'!G125="","",'様式C_研究分担医師等'!G125)</f>
      </c>
      <c r="H97" s="226"/>
      <c r="I97" s="150">
        <f>IF('様式C_研究分担医師等'!J125="","",'様式C_研究分担医師等'!J125)</f>
      </c>
      <c r="J97" s="227"/>
      <c r="K97" s="472">
        <f>IF('様式C_研究分担医師等'!M125="","",'様式C_研究分担医師等'!M125)</f>
      </c>
      <c r="L97" s="473">
        <f>IF('様式C_研究責任医師'!J103="","",'様式C_研究責任医師'!J104)</f>
      </c>
      <c r="M97" s="302" t="str">
        <f>IF('様式C_研究責任医師'!K103="","",'様式C_研究責任医師'!K104)</f>
        <v>給与の有無</v>
      </c>
      <c r="N97" s="229">
        <f>IF('様式C_研究分担医師等'!N125="","",'様式C_研究分担医師等'!N125)</f>
      </c>
      <c r="O97" s="240"/>
      <c r="P97" s="151"/>
      <c r="Q97" s="151"/>
    </row>
    <row r="98" spans="3:17" ht="97.5" customHeight="1">
      <c r="C98" s="483"/>
      <c r="D98" s="484"/>
      <c r="E98" s="485"/>
      <c r="F98" s="168" t="s">
        <v>51</v>
      </c>
      <c r="G98" s="146">
        <f>IF('様式C_研究分担医師等'!G126="","",'様式C_研究分担医師等'!G126)</f>
      </c>
      <c r="H98" s="226"/>
      <c r="I98" s="150">
        <f>IF('様式C_研究分担医師等'!J126="","",'様式C_研究分担医師等'!J126)</f>
      </c>
      <c r="J98" s="227"/>
      <c r="K98" s="472">
        <f>IF('様式C_研究分担医師等'!M126="","",'様式C_研究分担医師等'!M126)</f>
      </c>
      <c r="L98" s="473">
        <f>IF('様式C_研究責任医師'!J104="","",'様式C_研究責任医師'!J105)</f>
      </c>
      <c r="M98" s="302" t="str">
        <f>IF('様式C_研究責任医師'!K104="","",'様式C_研究責任医師'!K105)</f>
        <v>経済的利益の内容(複数ある場合はすべて記載)</v>
      </c>
      <c r="N98" s="229">
        <f>IF('様式C_研究分担医師等'!N126="","",'様式C_研究分担医師等'!N126)</f>
      </c>
      <c r="O98" s="240"/>
      <c r="P98" s="151"/>
      <c r="Q98" s="151"/>
    </row>
    <row r="99" spans="3:17" ht="97.5" customHeight="1">
      <c r="C99" s="474" t="s">
        <v>181</v>
      </c>
      <c r="D99" s="475"/>
      <c r="E99" s="486"/>
      <c r="F99" s="167" t="s">
        <v>52</v>
      </c>
      <c r="G99" s="146">
        <f>IF('様式C_研究分担医師等'!G127="","",'様式C_研究分担医師等'!G127)</f>
      </c>
      <c r="H99" s="226" t="str">
        <f>IF('様式C_研究分担医師等'!I127="はい","株式保有あり",IF('様式C_研究分担医師等'!I127="いいえ","株式保有なし","-"))</f>
        <v>-</v>
      </c>
      <c r="I99" s="150">
        <f>IF('様式C_研究分担医師等'!J127="","",'様式C_研究分担医師等'!J127)</f>
      </c>
      <c r="J99" s="227" t="str">
        <f>IF('様式C_研究分担医師等'!L127="はい","株式保有あり",IF('様式C_研究分担医師等'!L127="いいえ","株式保有なし","-"))</f>
        <v>-</v>
      </c>
      <c r="K99" s="472">
        <f>IF('様式C_研究分担医師等'!M127="","",'様式C_研究分担医師等'!M127)</f>
      </c>
      <c r="L99" s="473">
        <f>IF('様式C_研究責任医師'!J106="","",'様式C_研究責任医師'!J106)</f>
      </c>
      <c r="M99" s="302" t="str">
        <f>IF('様式C_研究責任医師'!K106="","",'様式C_研究責任医師'!K106)</f>
        <v>受入金額(円)</v>
      </c>
      <c r="N99" s="229">
        <f>IF('様式C_研究分担医師等'!N127="","",'様式C_研究分担医師等'!N127)</f>
      </c>
      <c r="O99" s="240"/>
      <c r="P99" s="151"/>
      <c r="Q99" s="151"/>
    </row>
    <row r="100" spans="3:17" ht="97.5" customHeight="1">
      <c r="C100" s="487"/>
      <c r="D100" s="488"/>
      <c r="E100" s="489"/>
      <c r="F100" s="168" t="s">
        <v>51</v>
      </c>
      <c r="G100" s="146">
        <f>IF('様式C_研究分担医師等'!G129="","",'様式C_研究分担医師等'!G129)</f>
      </c>
      <c r="H100" s="226" t="str">
        <f>IF('様式C_研究分担医師等'!I129="はい","株式保有あり",IF('様式C_研究分担医師等'!I129="いいえ","株式保有なし","-"))</f>
        <v>-</v>
      </c>
      <c r="I100" s="150">
        <f>IF('様式C_研究分担医師等'!J129="","",'様式C_研究分担医師等'!J129)</f>
      </c>
      <c r="J100" s="227" t="str">
        <f>IF('様式C_研究分担医師等'!L129="はい","株式保有あり",IF('様式C_研究分担医師等'!L129="いいえ","株式保有なし","-"))</f>
        <v>-</v>
      </c>
      <c r="K100" s="472">
        <f>IF('様式C_研究分担医師等'!M129="","",'様式C_研究分担医師等'!M129)</f>
      </c>
      <c r="L100" s="473">
        <f>IF('様式C_研究責任医師'!J108="","",'様式C_研究責任医師'!J108)</f>
      </c>
      <c r="M100" s="302" t="str">
        <f>IF('様式C_研究責任医師'!K108="","",'様式C_研究責任医師'!K108)</f>
        <v>受入金額(円)</v>
      </c>
      <c r="N100" s="229">
        <f>IF('様式C_研究分担医師等'!N129="","",'様式C_研究分担医師等'!N129)</f>
      </c>
      <c r="O100" s="240"/>
      <c r="P100" s="151"/>
      <c r="Q100" s="151"/>
    </row>
    <row r="101" spans="3:17" ht="97.5" customHeight="1">
      <c r="C101" s="474" t="s">
        <v>173</v>
      </c>
      <c r="D101" s="475"/>
      <c r="E101" s="476"/>
      <c r="F101" s="152" t="s">
        <v>52</v>
      </c>
      <c r="G101" s="146">
        <f>IF('様式C_研究分担医師等'!G131="","",'様式C_研究分担医師等'!G131)</f>
      </c>
      <c r="H101" s="222" t="str">
        <f>IF('様式C_研究分担医師等'!I131="はい","知的財産への関与あり",IF('様式C_研究分担医師等'!I131="いいえ","知的財産への関与なし","-"))</f>
        <v>-</v>
      </c>
      <c r="I101" s="153">
        <f>IF('様式C_研究分担医師等'!J131="","",'様式C_研究分担医師等'!J131)</f>
      </c>
      <c r="J101" s="221" t="str">
        <f>IF('様式C_研究分担医師等'!L131="はい","知的財産への関与あり",IF('様式C_研究分担医師等'!L131="いいえ","知的財産への関与なし","-"))</f>
        <v>-</v>
      </c>
      <c r="K101" s="472">
        <f>IF('様式C_研究分担医師等'!M131="","",'様式C_研究分担医師等'!M131)</f>
      </c>
      <c r="L101" s="473">
        <f>IF('様式C_研究責任医師'!J110="","",'様式C_研究責任医師'!J110)</f>
      </c>
      <c r="M101" s="302" t="str">
        <f>IF('様式C_研究責任医師'!K110="","",'様式C_研究責任医師'!K110)</f>
        <v>役職等の種類</v>
      </c>
      <c r="N101" s="229">
        <f>IF('様式C_研究分担医師等'!N131="","",'様式C_研究分担医師等'!N131)</f>
      </c>
      <c r="O101" s="240"/>
      <c r="P101" s="151"/>
      <c r="Q101" s="151"/>
    </row>
    <row r="102" spans="3:17" ht="97.5" customHeight="1">
      <c r="C102" s="477"/>
      <c r="D102" s="478"/>
      <c r="E102" s="479"/>
      <c r="F102" s="168" t="s">
        <v>51</v>
      </c>
      <c r="G102" s="146">
        <f>IF('様式C_研究分担医師等'!G133="","",'様式C_研究分担医師等'!G133)</f>
      </c>
      <c r="H102" s="222" t="str">
        <f>IF('様式C_研究分担医師等'!I133="はい","知的財産への関与あり",IF('様式C_研究分担医師等'!I133="いいえ","知的財産への関与なし","-"))</f>
        <v>-</v>
      </c>
      <c r="I102" s="153">
        <f>IF('様式C_研究分担医師等'!J133="","",'様式C_研究分担医師等'!J133)</f>
      </c>
      <c r="J102" s="221" t="str">
        <f>IF('様式C_研究分担医師等'!L133="はい","知的財産への関与あり",IF('様式C_研究分担医師等'!L133="いいえ","知的財産への関与なし","-"))</f>
        <v>-</v>
      </c>
      <c r="K102" s="472">
        <f>IF('様式C_研究分担医師等'!M133="","",'様式C_研究分担医師等'!M133)</f>
      </c>
      <c r="L102" s="473">
        <f>IF('様式C_研究責任医師'!J112="","",'様式C_研究責任医師'!J112)</f>
      </c>
      <c r="M102" s="302" t="str">
        <f>IF('様式C_研究責任医師'!K112="","",'様式C_研究責任医師'!K112)</f>
        <v>株式の保有又は出資の内容</v>
      </c>
      <c r="N102" s="229">
        <f>IF('様式C_研究分担医師等'!N133="","",'様式C_研究分担医師等'!N133)</f>
      </c>
      <c r="O102" s="240"/>
      <c r="P102" s="240"/>
      <c r="Q102" s="240"/>
    </row>
    <row r="103" ht="18.75"/>
    <row r="104" spans="5:17" ht="31.5" customHeight="1">
      <c r="E104" s="141" t="s">
        <v>78</v>
      </c>
      <c r="F104" s="142" t="s">
        <v>132</v>
      </c>
      <c r="G104" s="569">
        <f>IF(G20="","",G20)</f>
      </c>
      <c r="H104" s="570"/>
      <c r="I104" s="571"/>
      <c r="J104" s="571"/>
      <c r="K104" s="571"/>
      <c r="L104" s="571"/>
      <c r="M104" s="571"/>
      <c r="N104" s="571"/>
      <c r="O104" s="571"/>
      <c r="P104" s="571"/>
      <c r="Q104" s="572"/>
    </row>
    <row r="105" spans="5:17" ht="19.5" customHeight="1">
      <c r="E105" s="143"/>
      <c r="F105" s="140"/>
      <c r="I105" s="140"/>
      <c r="J105" s="140"/>
      <c r="P105" s="103"/>
      <c r="Q105" s="103"/>
    </row>
    <row r="106" spans="3:17" ht="21" customHeight="1">
      <c r="C106" s="500" t="s">
        <v>62</v>
      </c>
      <c r="D106" s="501"/>
      <c r="E106" s="501"/>
      <c r="F106" s="502"/>
      <c r="G106" s="523" t="s">
        <v>61</v>
      </c>
      <c r="H106" s="304"/>
      <c r="I106" s="523" t="s">
        <v>79</v>
      </c>
      <c r="J106" s="304"/>
      <c r="K106" s="509" t="s">
        <v>111</v>
      </c>
      <c r="L106" s="501"/>
      <c r="M106" s="501"/>
      <c r="N106" s="502"/>
      <c r="O106" s="518" t="s">
        <v>112</v>
      </c>
      <c r="P106" s="518" t="s">
        <v>113</v>
      </c>
      <c r="Q106" s="518" t="s">
        <v>114</v>
      </c>
    </row>
    <row r="107" spans="3:17" ht="21" customHeight="1">
      <c r="C107" s="503"/>
      <c r="D107" s="504"/>
      <c r="E107" s="504"/>
      <c r="F107" s="505"/>
      <c r="G107" s="520" t="s">
        <v>23</v>
      </c>
      <c r="H107" s="518" t="s">
        <v>194</v>
      </c>
      <c r="I107" s="520" t="s">
        <v>23</v>
      </c>
      <c r="J107" s="518" t="s">
        <v>194</v>
      </c>
      <c r="K107" s="503"/>
      <c r="L107" s="573"/>
      <c r="M107" s="573"/>
      <c r="N107" s="505"/>
      <c r="O107" s="519"/>
      <c r="P107" s="521"/>
      <c r="Q107" s="521"/>
    </row>
    <row r="108" spans="3:17" ht="36.75" customHeight="1">
      <c r="C108" s="506"/>
      <c r="D108" s="507"/>
      <c r="E108" s="507"/>
      <c r="F108" s="508"/>
      <c r="G108" s="523"/>
      <c r="H108" s="313"/>
      <c r="I108" s="523"/>
      <c r="J108" s="313"/>
      <c r="K108" s="506"/>
      <c r="L108" s="507"/>
      <c r="M108" s="507"/>
      <c r="N108" s="508"/>
      <c r="O108" s="520"/>
      <c r="P108" s="522"/>
      <c r="Q108" s="522"/>
    </row>
    <row r="109" spans="3:17" ht="67.5" customHeight="1">
      <c r="C109" s="380" t="s">
        <v>177</v>
      </c>
      <c r="D109" s="341"/>
      <c r="E109" s="302"/>
      <c r="F109" s="56" t="s">
        <v>52</v>
      </c>
      <c r="G109" s="150">
        <f>IF('様式C_研究分担医師等'!G141="","",'様式C_研究分担医師等'!G141)</f>
      </c>
      <c r="H109" s="226"/>
      <c r="I109" s="150">
        <f>IF('様式C_研究分担医師等'!J141="","",'様式C_研究分担医師等'!J141)</f>
      </c>
      <c r="J109" s="227"/>
      <c r="K109" s="472">
        <f>IF('様式C_研究分担医師等'!M141="","",'様式C_研究分担医師等'!M141)</f>
      </c>
      <c r="L109" s="473">
        <f>IF('様式C_研究責任医師'!J113="","",'様式C_研究責任医師'!J113)</f>
      </c>
      <c r="M109" s="587" t="str">
        <f>IF('様式C_研究責任医師'!K113="","",'様式C_研究責任医師'!K113)</f>
        <v>株式を保有している</v>
      </c>
      <c r="N109" s="228">
        <f>IF('様式C_研究分担医師等'!N141="","",'様式C_研究分担医師等'!N141)</f>
      </c>
      <c r="O109" s="151"/>
      <c r="P109" s="151"/>
      <c r="Q109" s="144"/>
    </row>
    <row r="110" spans="3:17" ht="97.5" customHeight="1">
      <c r="C110" s="474" t="s">
        <v>178</v>
      </c>
      <c r="D110" s="475"/>
      <c r="E110" s="476"/>
      <c r="F110" s="167" t="s">
        <v>52</v>
      </c>
      <c r="G110" s="146">
        <f>IF('様式C_研究分担医師等'!G142="","",'様式C_研究分担医師等'!G142)</f>
      </c>
      <c r="H110" s="222" t="str">
        <f>IF('様式C_研究分担医師等'!I143="有","給与あり",IF('様式C_研究分担医師等'!I143="無","給与なし","-"))</f>
        <v>-</v>
      </c>
      <c r="I110" s="146">
        <f>IF('様式C_研究分担医師等'!J142="","",'様式C_研究分担医師等'!J142)</f>
      </c>
      <c r="J110" s="223" t="str">
        <f>IF('様式C_研究分担医師等'!L143="有","給与あり",IF('様式C_研究分担医師等'!L143="無","給与なし","-"))</f>
        <v>-</v>
      </c>
      <c r="K110" s="472">
        <f>IF('様式C_研究分担医師等'!M142="","",'様式C_研究分担医師等'!M142)</f>
      </c>
      <c r="L110" s="473">
        <f>IF('様式C_研究責任医師'!J114="","",'様式C_研究責任医師'!J114)</f>
      </c>
      <c r="M110" s="302" t="str">
        <f>IF('様式C_研究責任医師'!K114="","",'様式C_研究責任医師'!K114)</f>
        <v>株式の保有又は出資の内容</v>
      </c>
      <c r="N110" s="229">
        <f>IF('様式C_研究分担医師等'!N142="","",'様式C_研究分担医師等'!N142)</f>
      </c>
      <c r="O110" s="240"/>
      <c r="P110" s="240"/>
      <c r="Q110" s="147"/>
    </row>
    <row r="111" spans="3:17" ht="97.5" customHeight="1">
      <c r="C111" s="474" t="s">
        <v>171</v>
      </c>
      <c r="D111" s="475"/>
      <c r="E111" s="476"/>
      <c r="F111" s="167" t="s">
        <v>52</v>
      </c>
      <c r="G111" s="146">
        <f>IF('様式C_研究分担医師等'!G144="","",'様式C_研究分担医師等'!G144)</f>
      </c>
      <c r="H111" s="222" t="str">
        <f>IF('様式C_研究分担医師等'!I145&gt;=2500000,"250万円以上の利益あり","-")</f>
        <v>-</v>
      </c>
      <c r="I111" s="146">
        <f>IF('様式C_研究分担医師等'!J144="","",'様式C_研究分担医師等'!J144)</f>
      </c>
      <c r="J111" s="223" t="str">
        <f>IF('様式C_研究分担医師等'!L145&gt;=2500000,"250万円以上の利益あり","-")</f>
        <v>-</v>
      </c>
      <c r="K111" s="472">
        <f>IF('様式C_研究分担医師等'!M144="","",'様式C_研究分担医師等'!M144)</f>
      </c>
      <c r="L111" s="473">
        <f>IF('様式C_研究責任医師'!J116="","",'様式C_研究責任医師'!J116)</f>
      </c>
      <c r="M111" s="302" t="str">
        <f>IF('様式C_研究責任医師'!K116="","",'様式C_研究責任医師'!K116)</f>
        <v>その他の関与</v>
      </c>
      <c r="N111" s="229">
        <f>IF('様式C_研究分担医師等'!N144="","",'様式C_研究分担医師等'!N144)</f>
      </c>
      <c r="O111" s="240"/>
      <c r="P111" s="240"/>
      <c r="Q111" s="147"/>
    </row>
    <row r="112" spans="3:17" ht="97.5" customHeight="1">
      <c r="C112" s="493"/>
      <c r="D112" s="494"/>
      <c r="E112" s="495"/>
      <c r="F112" s="168" t="s">
        <v>51</v>
      </c>
      <c r="G112" s="146">
        <f>IF('様式C_研究分担医師等'!G146="","",'様式C_研究分担医師等'!G146)</f>
      </c>
      <c r="H112" s="224" t="str">
        <f>IF('様式C_研究分担医師等'!I147&gt;=2500000,"250万円以上の利益あり","-")</f>
        <v>-</v>
      </c>
      <c r="I112" s="149">
        <f>IF('様式C_研究分担医師等'!J146="","",'様式C_研究分担医師等'!J146)</f>
      </c>
      <c r="J112" s="225" t="str">
        <f>IF('様式C_研究分担医師等'!L147&gt;=2500000,"250万円以上の利益あり","-")</f>
        <v>-</v>
      </c>
      <c r="K112" s="472">
        <f>IF('様式C_研究分担医師等'!M146="","",'様式C_研究分担医師等'!M146)</f>
      </c>
      <c r="L112" s="473">
        <f>IF('様式C_研究責任医師'!J118="","",'様式C_研究責任医師'!J118)</f>
      </c>
      <c r="M112" s="302" t="str">
        <f>IF('様式C_研究責任医師'!K118="","",'様式C_研究責任医師'!K118)</f>
        <v>その他の関与</v>
      </c>
      <c r="N112" s="229">
        <f>IF('様式C_研究分担医師等'!N146="","",'様式C_研究分担医師等'!N146)</f>
      </c>
      <c r="O112" s="240"/>
      <c r="P112" s="240"/>
      <c r="Q112" s="147"/>
    </row>
    <row r="113" spans="3:17" ht="97.5" customHeight="1">
      <c r="C113" s="480" t="s">
        <v>180</v>
      </c>
      <c r="D113" s="481"/>
      <c r="E113" s="482"/>
      <c r="F113" s="167" t="s">
        <v>52</v>
      </c>
      <c r="G113" s="146">
        <f>IF('様式C_研究分担医師等'!G148="","",'様式C_研究分担医師等'!G148)</f>
      </c>
      <c r="H113" s="226"/>
      <c r="I113" s="150">
        <f>IF('様式C_研究分担医師等'!J148="","",'様式C_研究分担医師等'!J148)</f>
      </c>
      <c r="J113" s="227"/>
      <c r="K113" s="472">
        <f>IF('様式C_研究分担医師等'!M148="","",'様式C_研究分担医師等'!M148)</f>
      </c>
      <c r="L113" s="473">
        <f>IF('様式C_研究責任医師'!J119="","",'様式C_研究責任医師'!J120)</f>
      </c>
      <c r="M113" s="302">
        <f>IF('様式C_研究責任医師'!K119="","",'様式C_研究責任医師'!K120)</f>
      </c>
      <c r="N113" s="229">
        <f>IF('様式C_研究分担医師等'!N148="","",'様式C_研究分担医師等'!N148)</f>
      </c>
      <c r="O113" s="240"/>
      <c r="P113" s="151"/>
      <c r="Q113" s="151"/>
    </row>
    <row r="114" spans="3:17" ht="97.5" customHeight="1">
      <c r="C114" s="483"/>
      <c r="D114" s="484"/>
      <c r="E114" s="485"/>
      <c r="F114" s="168" t="s">
        <v>51</v>
      </c>
      <c r="G114" s="146">
        <f>IF('様式C_研究分担医師等'!G149="","",'様式C_研究分担医師等'!G149)</f>
      </c>
      <c r="H114" s="226"/>
      <c r="I114" s="150">
        <f>IF('様式C_研究分担医師等'!J149="","",'様式C_研究分担医師等'!J149)</f>
      </c>
      <c r="J114" s="227"/>
      <c r="K114" s="472">
        <f>IF('様式C_研究分担医師等'!M149="","",'様式C_研究分担医師等'!M149)</f>
      </c>
      <c r="L114" s="473">
        <f>IF('様式C_研究責任医師'!J120="","",'様式C_研究責任医師'!J121)</f>
      </c>
      <c r="M114" s="302">
        <f>IF('様式C_研究責任医師'!K120="","",'様式C_研究責任医師'!K121)</f>
      </c>
      <c r="N114" s="229">
        <f>IF('様式C_研究分担医師等'!N149="","",'様式C_研究分担医師等'!N149)</f>
      </c>
      <c r="O114" s="240"/>
      <c r="P114" s="151"/>
      <c r="Q114" s="151"/>
    </row>
    <row r="115" spans="3:17" ht="97.5" customHeight="1">
      <c r="C115" s="474" t="s">
        <v>181</v>
      </c>
      <c r="D115" s="475"/>
      <c r="E115" s="486"/>
      <c r="F115" s="167" t="s">
        <v>52</v>
      </c>
      <c r="G115" s="146">
        <f>IF('様式C_研究分担医師等'!G150="","",'様式C_研究分担医師等'!G150)</f>
      </c>
      <c r="H115" s="226" t="str">
        <f>IF('様式C_研究分担医師等'!I150="はい","株式保有あり",IF('様式C_研究分担医師等'!I150="いいえ","株式保有なし","-"))</f>
        <v>-</v>
      </c>
      <c r="I115" s="150">
        <f>IF('様式C_研究分担医師等'!J150="","",'様式C_研究分担医師等'!J150)</f>
      </c>
      <c r="J115" s="227" t="str">
        <f>IF('様式C_研究分担医師等'!L150="はい","株式保有あり",IF('様式C_研究分担医師等'!L150="いいえ","株式保有なし","-"))</f>
        <v>-</v>
      </c>
      <c r="K115" s="472">
        <f>IF('様式C_研究分担医師等'!M150="","",'様式C_研究分担医師等'!M150)</f>
      </c>
      <c r="L115" s="473" t="str">
        <f>IF('様式C_研究責任医師'!J122="","",'様式C_研究責任医師'!J122)</f>
        <v>今年度</v>
      </c>
      <c r="M115" s="302">
        <f>IF('様式C_研究責任医師'!K122="","",'様式C_研究責任医師'!K122)</f>
      </c>
      <c r="N115" s="229">
        <f>IF('様式C_研究分担医師等'!N150="","",'様式C_研究分担医師等'!N150)</f>
      </c>
      <c r="O115" s="240"/>
      <c r="P115" s="151"/>
      <c r="Q115" s="151"/>
    </row>
    <row r="116" spans="3:17" ht="97.5" customHeight="1">
      <c r="C116" s="487"/>
      <c r="D116" s="488"/>
      <c r="E116" s="489"/>
      <c r="F116" s="168" t="s">
        <v>51</v>
      </c>
      <c r="G116" s="146">
        <f>IF('様式C_研究分担医師等'!G152="","",'様式C_研究分担医師等'!G152)</f>
      </c>
      <c r="H116" s="226" t="str">
        <f>IF('様式C_研究分担医師等'!I152="はい","株式保有あり",IF('様式C_研究分担医師等'!I152="いいえ","株式保有なし","-"))</f>
        <v>-</v>
      </c>
      <c r="I116" s="150">
        <f>IF('様式C_研究分担医師等'!J152="","",'様式C_研究分担医師等'!J152)</f>
      </c>
      <c r="J116" s="227" t="str">
        <f>IF('様式C_研究分担医師等'!L152="はい","株式保有あり",IF('様式C_研究分担医師等'!L152="いいえ","株式保有なし","-"))</f>
        <v>-</v>
      </c>
      <c r="K116" s="472">
        <f>IF('様式C_研究分担医師等'!M152="","",'様式C_研究分担医師等'!M152)</f>
      </c>
      <c r="L116" s="473">
        <f>IF('様式C_研究責任医師'!J124="","",'様式C_研究責任医師'!J124)</f>
      </c>
      <c r="M116" s="302" t="str">
        <f>IF('様式C_研究責任医師'!K124="","",'様式C_研究責任医師'!K124)</f>
        <v>COIの内容について
詳細を選択・記述</v>
      </c>
      <c r="N116" s="229">
        <f>IF('様式C_研究分担医師等'!N152="","",'様式C_研究分担医師等'!N152)</f>
      </c>
      <c r="O116" s="240"/>
      <c r="P116" s="151"/>
      <c r="Q116" s="151"/>
    </row>
    <row r="117" spans="3:17" ht="97.5" customHeight="1">
      <c r="C117" s="474" t="s">
        <v>173</v>
      </c>
      <c r="D117" s="475"/>
      <c r="E117" s="476"/>
      <c r="F117" s="152" t="s">
        <v>52</v>
      </c>
      <c r="G117" s="146">
        <f>IF('様式C_研究分担医師等'!G154="","",'様式C_研究分担医師等'!G154)</f>
      </c>
      <c r="H117" s="222" t="str">
        <f>IF('様式C_研究分担医師等'!I154="はい","知的財産への関与あり",IF('様式C_研究分担医師等'!I154="いいえ","知的財産への関与なし","-"))</f>
        <v>-</v>
      </c>
      <c r="I117" s="153">
        <f>IF('様式C_研究分担医師等'!J154="","",'様式C_研究分担医師等'!J154)</f>
      </c>
      <c r="J117" s="221" t="str">
        <f>IF('様式C_研究分担医師等'!L154="はい","知的財産への関与あり",IF('様式C_研究分担医師等'!L154="いいえ","知的財産への関与なし","-"))</f>
        <v>-</v>
      </c>
      <c r="K117" s="472">
        <f>IF('様式C_研究分担医師等'!M154="","",'様式C_研究分担医師等'!M154)</f>
      </c>
      <c r="L117" s="473">
        <f>IF('様式C_研究責任医師'!J126="","",'様式C_研究責任医師'!J126)</f>
      </c>
      <c r="M117" s="302" t="str">
        <f>IF('様式C_研究責任医師'!K126="","",'様式C_研究責任医師'!K126)</f>
        <v>期間</v>
      </c>
      <c r="N117" s="229">
        <f>IF('様式C_研究分担医師等'!N154="","",'様式C_研究分担医師等'!N154)</f>
      </c>
      <c r="O117" s="240"/>
      <c r="P117" s="151"/>
      <c r="Q117" s="151"/>
    </row>
    <row r="118" spans="3:17" ht="97.5" customHeight="1">
      <c r="C118" s="477"/>
      <c r="D118" s="478"/>
      <c r="E118" s="479"/>
      <c r="F118" s="168" t="s">
        <v>51</v>
      </c>
      <c r="G118" s="146">
        <f>IF('様式C_研究分担医師等'!G156="","",'様式C_研究分担医師等'!G156)</f>
      </c>
      <c r="H118" s="222" t="str">
        <f>IF('様式C_研究分担医師等'!I156="はい","知的財産への関与あり",IF('様式C_研究分担医師等'!I156="いいえ","知的財産への関与なし","-"))</f>
        <v>-</v>
      </c>
      <c r="I118" s="153">
        <f>IF('様式C_研究分担医師等'!J156="","",'様式C_研究分担医師等'!J156)</f>
      </c>
      <c r="J118" s="221" t="str">
        <f>IF('様式C_研究分担医師等'!L156="はい","知的財産への関与あり",IF('様式C_研究分担医師等'!L156="いいえ","知的財産への関与なし","-"))</f>
        <v>-</v>
      </c>
      <c r="K118" s="472">
        <f>IF('様式C_研究分担医師等'!M156="","",'様式C_研究分担医師等'!M156)</f>
      </c>
      <c r="L118" s="473">
        <f>IF('様式C_研究責任医師'!J128="","",'様式C_研究責任医師'!J128)</f>
      </c>
      <c r="M118" s="302" t="str">
        <f>IF('様式C_研究責任医師'!K128="","",'様式C_研究責任医師'!K128)</f>
        <v>経済的利益の内容(複数ある場合はすべて記載)</v>
      </c>
      <c r="N118" s="229">
        <f>IF('様式C_研究分担医師等'!N156="","",'様式C_研究分担医師等'!N156)</f>
      </c>
      <c r="O118" s="240"/>
      <c r="P118" s="240"/>
      <c r="Q118" s="240"/>
    </row>
    <row r="119" spans="3:17" ht="19.5" customHeight="1">
      <c r="C119" s="154"/>
      <c r="D119" s="154"/>
      <c r="E119" s="155"/>
      <c r="F119" s="156"/>
      <c r="G119" s="131"/>
      <c r="H119" s="131"/>
      <c r="I119" s="157"/>
      <c r="J119" s="157"/>
      <c r="K119" s="158"/>
      <c r="L119" s="158"/>
      <c r="M119" s="158"/>
      <c r="N119" s="158"/>
      <c r="O119" s="158"/>
      <c r="P119" s="158"/>
      <c r="Q119" s="158"/>
    </row>
    <row r="120" spans="5:17" ht="31.5" customHeight="1">
      <c r="E120" s="141" t="s">
        <v>78</v>
      </c>
      <c r="F120" s="142" t="s">
        <v>133</v>
      </c>
      <c r="G120" s="569">
        <f>IF(G21="","",G21)</f>
      </c>
      <c r="H120" s="570"/>
      <c r="I120" s="571"/>
      <c r="J120" s="571"/>
      <c r="K120" s="571"/>
      <c r="L120" s="571"/>
      <c r="M120" s="571"/>
      <c r="N120" s="571"/>
      <c r="O120" s="571"/>
      <c r="P120" s="571"/>
      <c r="Q120" s="572"/>
    </row>
    <row r="121" spans="5:17" ht="19.5" customHeight="1">
      <c r="E121" s="143"/>
      <c r="F121" s="140"/>
      <c r="I121" s="140"/>
      <c r="J121" s="140"/>
      <c r="P121" s="103"/>
      <c r="Q121" s="103"/>
    </row>
    <row r="122" spans="3:17" ht="21" customHeight="1">
      <c r="C122" s="500" t="s">
        <v>62</v>
      </c>
      <c r="D122" s="501"/>
      <c r="E122" s="501"/>
      <c r="F122" s="502"/>
      <c r="G122" s="523" t="s">
        <v>61</v>
      </c>
      <c r="H122" s="304"/>
      <c r="I122" s="523" t="s">
        <v>79</v>
      </c>
      <c r="J122" s="304"/>
      <c r="K122" s="509" t="s">
        <v>111</v>
      </c>
      <c r="L122" s="501"/>
      <c r="M122" s="501"/>
      <c r="N122" s="502"/>
      <c r="O122" s="518" t="s">
        <v>112</v>
      </c>
      <c r="P122" s="518" t="s">
        <v>113</v>
      </c>
      <c r="Q122" s="518" t="s">
        <v>114</v>
      </c>
    </row>
    <row r="123" spans="3:17" ht="21" customHeight="1">
      <c r="C123" s="503"/>
      <c r="D123" s="504"/>
      <c r="E123" s="504"/>
      <c r="F123" s="505"/>
      <c r="G123" s="520" t="s">
        <v>23</v>
      </c>
      <c r="H123" s="518" t="s">
        <v>194</v>
      </c>
      <c r="I123" s="520" t="s">
        <v>23</v>
      </c>
      <c r="J123" s="518" t="s">
        <v>194</v>
      </c>
      <c r="K123" s="503"/>
      <c r="L123" s="573"/>
      <c r="M123" s="573"/>
      <c r="N123" s="505"/>
      <c r="O123" s="519"/>
      <c r="P123" s="521"/>
      <c r="Q123" s="521"/>
    </row>
    <row r="124" spans="3:17" ht="36.75" customHeight="1">
      <c r="C124" s="506"/>
      <c r="D124" s="507"/>
      <c r="E124" s="507"/>
      <c r="F124" s="508"/>
      <c r="G124" s="523"/>
      <c r="H124" s="313"/>
      <c r="I124" s="523"/>
      <c r="J124" s="313"/>
      <c r="K124" s="506"/>
      <c r="L124" s="507"/>
      <c r="M124" s="507"/>
      <c r="N124" s="508"/>
      <c r="O124" s="520"/>
      <c r="P124" s="522"/>
      <c r="Q124" s="522"/>
    </row>
    <row r="125" spans="3:17" ht="67.5" customHeight="1">
      <c r="C125" s="380" t="s">
        <v>177</v>
      </c>
      <c r="D125" s="341"/>
      <c r="E125" s="302"/>
      <c r="F125" s="56" t="s">
        <v>52</v>
      </c>
      <c r="G125" s="150">
        <f>IF('様式C_研究分担医師等'!G164="","",'様式C_研究分担医師等'!G164)</f>
      </c>
      <c r="H125" s="226"/>
      <c r="I125" s="150">
        <f>IF('様式C_研究分担医師等'!J164="","",'様式C_研究分担医師等'!J164)</f>
      </c>
      <c r="J125" s="227"/>
      <c r="K125" s="472">
        <f>IF('様式C_研究分担医師等'!M164="","",'様式C_研究分担医師等'!M164)</f>
      </c>
      <c r="L125" s="473">
        <f>IF('様式C_研究責任医師'!J129="","",'様式C_研究責任医師'!J129)</f>
      </c>
      <c r="M125" s="587" t="str">
        <f>IF('様式C_研究責任医師'!K129="","",'様式C_研究責任医師'!K129)</f>
        <v>受入金額(円)</v>
      </c>
      <c r="N125" s="228">
        <f>IF('様式C_研究分担医師等'!N164="","",'様式C_研究分担医師等'!N164)</f>
      </c>
      <c r="O125" s="151"/>
      <c r="P125" s="151"/>
      <c r="Q125" s="144"/>
    </row>
    <row r="126" spans="3:17" ht="97.5" customHeight="1">
      <c r="C126" s="474" t="s">
        <v>178</v>
      </c>
      <c r="D126" s="475"/>
      <c r="E126" s="476"/>
      <c r="F126" s="167" t="s">
        <v>52</v>
      </c>
      <c r="G126" s="146">
        <f>IF('様式C_研究分担医師等'!G165="","",'様式C_研究分担医師等'!G165)</f>
      </c>
      <c r="H126" s="222" t="str">
        <f>IF('様式C_研究分担医師等'!I166="有","給与あり",IF('様式C_研究分担医師等'!I166="無","給与なし","-"))</f>
        <v>-</v>
      </c>
      <c r="I126" s="146">
        <f>IF('様式C_研究分担医師等'!J165="","",'様式C_研究分担医師等'!J165)</f>
      </c>
      <c r="J126" s="223" t="str">
        <f>IF('様式C_研究分担医師等'!L166="有","給与あり",IF('様式C_研究分担医師等'!L166="無","給与なし","-"))</f>
        <v>-</v>
      </c>
      <c r="K126" s="472">
        <f>IF('様式C_研究分担医師等'!M165="","",'様式C_研究分担医師等'!M165)</f>
      </c>
      <c r="L126" s="473">
        <f>IF('様式C_研究責任医師'!J130="","",'様式C_研究責任医師'!J130)</f>
      </c>
      <c r="M126" s="302" t="str">
        <f>IF('様式C_研究責任医師'!K130="","",'様式C_研究責任医師'!K130)</f>
        <v>経済的利益の内容(複数ある場合はすべて記載)</v>
      </c>
      <c r="N126" s="229">
        <f>IF('様式C_研究分担医師等'!N165="","",'様式C_研究分担医師等'!N165)</f>
      </c>
      <c r="O126" s="98"/>
      <c r="P126" s="98"/>
      <c r="Q126" s="147"/>
    </row>
    <row r="127" spans="3:17" ht="97.5" customHeight="1">
      <c r="C127" s="474" t="s">
        <v>171</v>
      </c>
      <c r="D127" s="475"/>
      <c r="E127" s="476"/>
      <c r="F127" s="167" t="s">
        <v>52</v>
      </c>
      <c r="G127" s="146">
        <f>IF('様式C_研究分担医師等'!G167="","",'様式C_研究分担医師等'!G167)</f>
      </c>
      <c r="H127" s="222" t="str">
        <f>IF('様式C_研究分担医師等'!I168&gt;=2500000,"250万円以上の利益あり","-")</f>
        <v>-</v>
      </c>
      <c r="I127" s="146">
        <f>IF('様式C_研究分担医師等'!J167="","",'様式C_研究分担医師等'!J167)</f>
      </c>
      <c r="J127" s="223" t="str">
        <f>IF('様式C_研究分担医師等'!L168&gt;=2500000,"250万円以上の利益あり","-")</f>
        <v>-</v>
      </c>
      <c r="K127" s="472">
        <f>IF('様式C_研究分担医師等'!M167="","",'様式C_研究分担医師等'!M167)</f>
      </c>
      <c r="L127" s="473">
        <f>IF('様式C_研究責任医師'!J132="","",'様式C_研究責任医師'!J132)</f>
      </c>
      <c r="M127" s="302" t="str">
        <f>IF('様式C_研究責任医師'!K132="","",'様式C_研究責任医師'!K132)</f>
        <v>役職等の種類</v>
      </c>
      <c r="N127" s="229">
        <f>IF('様式C_研究分担医師等'!N167="","",'様式C_研究分担医師等'!N167)</f>
      </c>
      <c r="O127" s="98"/>
      <c r="P127" s="98"/>
      <c r="Q127" s="147"/>
    </row>
    <row r="128" spans="3:17" ht="97.5" customHeight="1">
      <c r="C128" s="493"/>
      <c r="D128" s="494"/>
      <c r="E128" s="495"/>
      <c r="F128" s="168" t="s">
        <v>51</v>
      </c>
      <c r="G128" s="146">
        <f>IF('様式C_研究分担医師等'!G169="","",'様式C_研究分担医師等'!G169)</f>
      </c>
      <c r="H128" s="224" t="str">
        <f>IF('様式C_研究分担医師等'!I170&gt;=2500000,"250万円以上の利益あり","-")</f>
        <v>-</v>
      </c>
      <c r="I128" s="149">
        <f>IF('様式C_研究分担医師等'!J169="","",'様式C_研究分担医師等'!J169)</f>
      </c>
      <c r="J128" s="225" t="str">
        <f>IF('様式C_研究分担医師等'!L170&gt;=2500000,"250万円以上の利益あり","-")</f>
        <v>-</v>
      </c>
      <c r="K128" s="472">
        <f>IF('様式C_研究分担医師等'!M169="","",'様式C_研究分担医師等'!M169)</f>
      </c>
      <c r="L128" s="473">
        <f>IF('様式C_研究責任医師'!J134="","",'様式C_研究責任医師'!J134)</f>
      </c>
      <c r="M128" s="302" t="str">
        <f>IF('様式C_研究責任医師'!K134="","",'様式C_研究責任医師'!K134)</f>
        <v>株式を保有している</v>
      </c>
      <c r="N128" s="229">
        <f>IF('様式C_研究分担医師等'!N169="","",'様式C_研究分担医師等'!N169)</f>
      </c>
      <c r="O128" s="98"/>
      <c r="P128" s="98"/>
      <c r="Q128" s="147"/>
    </row>
    <row r="129" spans="3:17" ht="97.5" customHeight="1">
      <c r="C129" s="480" t="s">
        <v>180</v>
      </c>
      <c r="D129" s="481"/>
      <c r="E129" s="482"/>
      <c r="F129" s="167" t="s">
        <v>52</v>
      </c>
      <c r="G129" s="146">
        <f>IF('様式C_研究分担医師等'!G171="","",'様式C_研究分担医師等'!G171)</f>
      </c>
      <c r="H129" s="226"/>
      <c r="I129" s="150">
        <f>IF('様式C_研究分担医師等'!J171="","",'様式C_研究分担医師等'!J171)</f>
      </c>
      <c r="J129" s="227"/>
      <c r="K129" s="472">
        <f>IF('様式C_研究分担医師等'!M171="","",'様式C_研究分担医師等'!M171)</f>
      </c>
      <c r="L129" s="473">
        <f>IF('様式C_研究責任医師'!J135="","",'様式C_研究責任医師'!J136)</f>
      </c>
      <c r="M129" s="302" t="str">
        <f>IF('様式C_研究責任医師'!K135="","",'様式C_研究責任医師'!K136)</f>
        <v>株式を保有している</v>
      </c>
      <c r="N129" s="229">
        <f>IF('様式C_研究分担医師等'!N171="","",'様式C_研究分担医師等'!N171)</f>
      </c>
      <c r="O129" s="98"/>
      <c r="P129" s="151"/>
      <c r="Q129" s="151"/>
    </row>
    <row r="130" spans="3:17" ht="97.5" customHeight="1">
      <c r="C130" s="483"/>
      <c r="D130" s="484"/>
      <c r="E130" s="485"/>
      <c r="F130" s="168" t="s">
        <v>51</v>
      </c>
      <c r="G130" s="146">
        <f>IF('様式C_研究分担医師等'!G172="","",'様式C_研究分担医師等'!G172)</f>
      </c>
      <c r="H130" s="226"/>
      <c r="I130" s="150">
        <f>IF('様式C_研究分担医師等'!J172="","",'様式C_研究分担医師等'!J172)</f>
      </c>
      <c r="J130" s="227"/>
      <c r="K130" s="472">
        <f>IF('様式C_研究分担医師等'!M172="","",'様式C_研究分担医師等'!M172)</f>
      </c>
      <c r="L130" s="473">
        <f>IF('様式C_研究責任医師'!J136="","",'様式C_研究責任医師'!J137)</f>
      </c>
      <c r="M130" s="302" t="str">
        <f>IF('様式C_研究責任医師'!K136="","",'様式C_研究責任医師'!K137)</f>
        <v>株式の保有又は出資の内容</v>
      </c>
      <c r="N130" s="229">
        <f>IF('様式C_研究分担医師等'!N172="","",'様式C_研究分担医師等'!N172)</f>
      </c>
      <c r="O130" s="98"/>
      <c r="P130" s="151"/>
      <c r="Q130" s="151"/>
    </row>
    <row r="131" spans="3:17" ht="97.5" customHeight="1">
      <c r="C131" s="474" t="s">
        <v>181</v>
      </c>
      <c r="D131" s="475"/>
      <c r="E131" s="486"/>
      <c r="F131" s="167" t="s">
        <v>52</v>
      </c>
      <c r="G131" s="146">
        <f>IF('様式C_研究分担医師等'!G173="","",'様式C_研究分担医師等'!G173)</f>
      </c>
      <c r="H131" s="226" t="str">
        <f>IF('様式C_研究分担医師等'!I173="はい","株式保有あり",IF('様式C_研究分担医師等'!I173="いいえ","株式保有なし","-"))</f>
        <v>-</v>
      </c>
      <c r="I131" s="150">
        <f>IF('様式C_研究分担医師等'!J173="","",'様式C_研究分担医師等'!J173)</f>
      </c>
      <c r="J131" s="227" t="str">
        <f>IF('様式C_研究分担医師等'!L173="はい","株式保有あり",IF('様式C_研究分担医師等'!L173="いいえ","株式保有なし","-"))</f>
        <v>-</v>
      </c>
      <c r="K131" s="472">
        <f>IF('様式C_研究分担医師等'!M173="","",'様式C_研究分担医師等'!M173)</f>
      </c>
      <c r="L131" s="473">
        <f>IF('様式C_研究責任医師'!J138="","",'様式C_研究責任医師'!J138)</f>
      </c>
      <c r="M131" s="302" t="str">
        <f>IF('様式C_研究責任医師'!K138="","",'様式C_研究責任医師'!K138)</f>
        <v>知的財産への関与有り</v>
      </c>
      <c r="N131" s="229">
        <f>IF('様式C_研究分担医師等'!N173="","",'様式C_研究分担医師等'!N173)</f>
      </c>
      <c r="O131" s="98"/>
      <c r="P131" s="151"/>
      <c r="Q131" s="151"/>
    </row>
    <row r="132" spans="3:17" ht="97.5" customHeight="1">
      <c r="C132" s="487"/>
      <c r="D132" s="488"/>
      <c r="E132" s="489"/>
      <c r="F132" s="168" t="s">
        <v>51</v>
      </c>
      <c r="G132" s="146">
        <f>IF('様式C_研究分担医師等'!G175="","",'様式C_研究分担医師等'!G175)</f>
      </c>
      <c r="H132" s="226" t="str">
        <f>IF('様式C_研究分担医師等'!I175="はい","株式保有あり",IF('様式C_研究分担医師等'!I175="いいえ","株式保有なし","-"))</f>
        <v>-</v>
      </c>
      <c r="I132" s="150">
        <f>IF('様式C_研究分担医師等'!J175="","",'様式C_研究分担医師等'!J175)</f>
      </c>
      <c r="J132" s="227" t="str">
        <f>IF('様式C_研究分担医師等'!L175="はい","株式保有あり",IF('様式C_研究分担医師等'!L175="いいえ","株式保有なし","-"))</f>
        <v>-</v>
      </c>
      <c r="K132" s="472">
        <f>IF('様式C_研究分担医師等'!M175="","",'様式C_研究分担医師等'!M175)</f>
      </c>
      <c r="L132" s="473">
        <f>IF('様式C_研究責任医師'!J140="","",'様式C_研究責任医師'!J140)</f>
      </c>
      <c r="M132" s="302" t="str">
        <f>IF('様式C_研究責任医師'!K140="","",'様式C_研究責任医師'!K140)</f>
        <v>知的財産への関与有り</v>
      </c>
      <c r="N132" s="229">
        <f>IF('様式C_研究分担医師等'!N175="","",'様式C_研究分担医師等'!N175)</f>
      </c>
      <c r="O132" s="98"/>
      <c r="P132" s="151"/>
      <c r="Q132" s="151"/>
    </row>
    <row r="133" spans="3:17" ht="97.5" customHeight="1">
      <c r="C133" s="474" t="s">
        <v>173</v>
      </c>
      <c r="D133" s="475"/>
      <c r="E133" s="476"/>
      <c r="F133" s="152" t="s">
        <v>52</v>
      </c>
      <c r="G133" s="146">
        <f>IF('様式C_研究分担医師等'!G177="","",'様式C_研究分担医師等'!G177)</f>
      </c>
      <c r="H133" s="222" t="str">
        <f>IF('様式C_研究分担医師等'!I177="はい","知的財産への関与あり",IF('様式C_研究分担医師等'!I177="いいえ","知的財産への関与なし","-"))</f>
        <v>-</v>
      </c>
      <c r="I133" s="153">
        <f>IF('様式C_研究分担医師等'!J177="","",'様式C_研究分担医師等'!J177)</f>
      </c>
      <c r="J133" s="221" t="str">
        <f>IF('様式C_研究分担医師等'!L177="はい","知的財産への関与あり",IF('様式C_研究分担医師等'!L177="いいえ","知的財産への関与なし","-"))</f>
        <v>-</v>
      </c>
      <c r="K133" s="472">
        <f>IF('様式C_研究分担医師等'!M177="","",'様式C_研究分担医師等'!M177)</f>
      </c>
      <c r="L133" s="473">
        <f>IF('様式C_研究責任医師'!J142="","",'様式C_研究責任医師'!J142)</f>
      </c>
      <c r="M133" s="302">
        <f>IF('様式C_研究責任医師'!K142="","",'様式C_研究責任医師'!K142)</f>
      </c>
      <c r="N133" s="229">
        <f>IF('様式C_研究分担医師等'!N177="","",'様式C_研究分担医師等'!N177)</f>
      </c>
      <c r="O133" s="98"/>
      <c r="P133" s="151"/>
      <c r="Q133" s="151"/>
    </row>
    <row r="134" spans="3:17" ht="97.5" customHeight="1">
      <c r="C134" s="477"/>
      <c r="D134" s="478"/>
      <c r="E134" s="479"/>
      <c r="F134" s="168" t="s">
        <v>51</v>
      </c>
      <c r="G134" s="146">
        <f>IF('様式C_研究分担医師等'!G179="","",'様式C_研究分担医師等'!G179)</f>
      </c>
      <c r="H134" s="222" t="str">
        <f>IF('様式C_研究分担医師等'!I179="はい","知的財産への関与あり",IF('様式C_研究分担医師等'!I179="いいえ","知的財産への関与なし","-"))</f>
        <v>-</v>
      </c>
      <c r="I134" s="153">
        <f>IF('様式C_研究分担医師等'!J179="","",'様式C_研究分担医師等'!J179)</f>
      </c>
      <c r="J134" s="221" t="str">
        <f>IF('様式C_研究分担医師等'!L179="はい","知的財産への関与あり",IF('様式C_研究分担医師等'!L179="いいえ","知的財産への関与なし","-"))</f>
        <v>-</v>
      </c>
      <c r="K134" s="472">
        <f>IF('様式C_研究分担医師等'!M179="","",'様式C_研究分担医師等'!M179)</f>
      </c>
      <c r="L134" s="473">
        <f>IF('様式C_研究責任医師'!J144="","",'様式C_研究責任医師'!J144)</f>
      </c>
      <c r="M134" s="302">
        <f>IF('様式C_研究責任医師'!K144="","",'様式C_研究責任医師'!K144)</f>
      </c>
      <c r="N134" s="229">
        <f>IF('様式C_研究分担医師等'!N179="","",'様式C_研究分担医師等'!N179)</f>
      </c>
      <c r="O134" s="98"/>
      <c r="P134" s="98"/>
      <c r="Q134" s="98"/>
    </row>
  </sheetData>
  <sheetProtection sheet="1" formatCells="0" selectLockedCells="1"/>
  <mergeCells count="230">
    <mergeCell ref="H107:H108"/>
    <mergeCell ref="J107:J108"/>
    <mergeCell ref="G122:H122"/>
    <mergeCell ref="I122:J122"/>
    <mergeCell ref="H123:H124"/>
    <mergeCell ref="J123:J124"/>
    <mergeCell ref="J59:J60"/>
    <mergeCell ref="G74:H74"/>
    <mergeCell ref="I74:J74"/>
    <mergeCell ref="H75:H76"/>
    <mergeCell ref="J75:J76"/>
    <mergeCell ref="G90:H90"/>
    <mergeCell ref="I90:J90"/>
    <mergeCell ref="I59:I60"/>
    <mergeCell ref="G59:G60"/>
    <mergeCell ref="H59:H60"/>
    <mergeCell ref="J27:J28"/>
    <mergeCell ref="G42:H42"/>
    <mergeCell ref="I42:J42"/>
    <mergeCell ref="H43:H44"/>
    <mergeCell ref="J43:J44"/>
    <mergeCell ref="G58:H58"/>
    <mergeCell ref="I58:J58"/>
    <mergeCell ref="I43:I44"/>
    <mergeCell ref="F1:L1"/>
    <mergeCell ref="C3:Q4"/>
    <mergeCell ref="M5:N5"/>
    <mergeCell ref="O5:Q5"/>
    <mergeCell ref="M6:N6"/>
    <mergeCell ref="O6:Q6"/>
    <mergeCell ref="D5:H6"/>
    <mergeCell ref="C5:C6"/>
    <mergeCell ref="L16:Q16"/>
    <mergeCell ref="G13:I13"/>
    <mergeCell ref="D7:E7"/>
    <mergeCell ref="M7:N7"/>
    <mergeCell ref="O7:Q7"/>
    <mergeCell ref="D9:E9"/>
    <mergeCell ref="D10:E10"/>
    <mergeCell ref="D11:E11"/>
    <mergeCell ref="G17:K17"/>
    <mergeCell ref="L17:Q17"/>
    <mergeCell ref="G18:K18"/>
    <mergeCell ref="L18:Q18"/>
    <mergeCell ref="G19:K19"/>
    <mergeCell ref="L19:Q19"/>
    <mergeCell ref="G20:K20"/>
    <mergeCell ref="L20:Q20"/>
    <mergeCell ref="G21:K21"/>
    <mergeCell ref="L21:Q21"/>
    <mergeCell ref="C23:E23"/>
    <mergeCell ref="G24:Q24"/>
    <mergeCell ref="C15:E21"/>
    <mergeCell ref="G15:K15"/>
    <mergeCell ref="L15:Q15"/>
    <mergeCell ref="G16:K16"/>
    <mergeCell ref="C26:F28"/>
    <mergeCell ref="K26:N28"/>
    <mergeCell ref="O26:O28"/>
    <mergeCell ref="P26:P28"/>
    <mergeCell ref="Q26:Q28"/>
    <mergeCell ref="G27:G28"/>
    <mergeCell ref="I27:I28"/>
    <mergeCell ref="G26:H26"/>
    <mergeCell ref="I26:J26"/>
    <mergeCell ref="H27:H28"/>
    <mergeCell ref="C29:E29"/>
    <mergeCell ref="K29:M29"/>
    <mergeCell ref="C30:E30"/>
    <mergeCell ref="K30:M30"/>
    <mergeCell ref="C31:E32"/>
    <mergeCell ref="K31:M31"/>
    <mergeCell ref="K32:M32"/>
    <mergeCell ref="C37:E38"/>
    <mergeCell ref="K37:M37"/>
    <mergeCell ref="K38:M38"/>
    <mergeCell ref="C33:E34"/>
    <mergeCell ref="K33:M33"/>
    <mergeCell ref="K34:M34"/>
    <mergeCell ref="C35:E36"/>
    <mergeCell ref="K35:M35"/>
    <mergeCell ref="K36:M36"/>
    <mergeCell ref="C45:E45"/>
    <mergeCell ref="K45:M45"/>
    <mergeCell ref="C46:E46"/>
    <mergeCell ref="K46:M46"/>
    <mergeCell ref="C47:E48"/>
    <mergeCell ref="K47:M47"/>
    <mergeCell ref="K48:M48"/>
    <mergeCell ref="C53:E54"/>
    <mergeCell ref="K53:M53"/>
    <mergeCell ref="K54:M54"/>
    <mergeCell ref="C49:E50"/>
    <mergeCell ref="K49:M49"/>
    <mergeCell ref="K50:M50"/>
    <mergeCell ref="C51:E52"/>
    <mergeCell ref="K51:M51"/>
    <mergeCell ref="K52:M52"/>
    <mergeCell ref="C61:E61"/>
    <mergeCell ref="K61:M61"/>
    <mergeCell ref="C62:E62"/>
    <mergeCell ref="K62:M62"/>
    <mergeCell ref="C63:E64"/>
    <mergeCell ref="K63:M63"/>
    <mergeCell ref="K64:M64"/>
    <mergeCell ref="C69:E70"/>
    <mergeCell ref="K69:M69"/>
    <mergeCell ref="K70:M70"/>
    <mergeCell ref="C65:E66"/>
    <mergeCell ref="K65:M65"/>
    <mergeCell ref="K66:M66"/>
    <mergeCell ref="C67:E68"/>
    <mergeCell ref="K67:M67"/>
    <mergeCell ref="K68:M68"/>
    <mergeCell ref="C77:E77"/>
    <mergeCell ref="K77:M77"/>
    <mergeCell ref="C78:E78"/>
    <mergeCell ref="K78:M78"/>
    <mergeCell ref="C79:E80"/>
    <mergeCell ref="K79:M79"/>
    <mergeCell ref="K80:M80"/>
    <mergeCell ref="C81:E82"/>
    <mergeCell ref="K81:M81"/>
    <mergeCell ref="K82:M82"/>
    <mergeCell ref="C83:E84"/>
    <mergeCell ref="K83:M83"/>
    <mergeCell ref="K84:M84"/>
    <mergeCell ref="C85:E86"/>
    <mergeCell ref="K85:M85"/>
    <mergeCell ref="K86:M86"/>
    <mergeCell ref="G88:Q88"/>
    <mergeCell ref="C90:F92"/>
    <mergeCell ref="K90:N92"/>
    <mergeCell ref="O90:O92"/>
    <mergeCell ref="P90:P92"/>
    <mergeCell ref="Q90:Q92"/>
    <mergeCell ref="G91:G92"/>
    <mergeCell ref="I91:I92"/>
    <mergeCell ref="C93:E93"/>
    <mergeCell ref="K93:M93"/>
    <mergeCell ref="C94:E94"/>
    <mergeCell ref="K94:M94"/>
    <mergeCell ref="C95:E96"/>
    <mergeCell ref="K95:M95"/>
    <mergeCell ref="K96:M96"/>
    <mergeCell ref="H91:H92"/>
    <mergeCell ref="J91:J92"/>
    <mergeCell ref="C101:E102"/>
    <mergeCell ref="K101:M101"/>
    <mergeCell ref="K102:M102"/>
    <mergeCell ref="C97:E98"/>
    <mergeCell ref="K97:M97"/>
    <mergeCell ref="K98:M98"/>
    <mergeCell ref="C99:E100"/>
    <mergeCell ref="K99:M99"/>
    <mergeCell ref="K100:M100"/>
    <mergeCell ref="C109:E109"/>
    <mergeCell ref="K109:M109"/>
    <mergeCell ref="C110:E110"/>
    <mergeCell ref="K110:M110"/>
    <mergeCell ref="C111:E112"/>
    <mergeCell ref="K111:M111"/>
    <mergeCell ref="K112:M112"/>
    <mergeCell ref="P122:P124"/>
    <mergeCell ref="Q122:Q124"/>
    <mergeCell ref="G123:G124"/>
    <mergeCell ref="C113:E114"/>
    <mergeCell ref="K113:M113"/>
    <mergeCell ref="K114:M114"/>
    <mergeCell ref="C115:E116"/>
    <mergeCell ref="K115:M115"/>
    <mergeCell ref="K116:M116"/>
    <mergeCell ref="C127:E128"/>
    <mergeCell ref="K127:M127"/>
    <mergeCell ref="K128:M128"/>
    <mergeCell ref="C117:E118"/>
    <mergeCell ref="K117:M117"/>
    <mergeCell ref="K118:M118"/>
    <mergeCell ref="G120:Q120"/>
    <mergeCell ref="C122:F124"/>
    <mergeCell ref="K122:N124"/>
    <mergeCell ref="O122:O124"/>
    <mergeCell ref="K129:M129"/>
    <mergeCell ref="K130:M130"/>
    <mergeCell ref="C131:E132"/>
    <mergeCell ref="K131:M131"/>
    <mergeCell ref="K132:M132"/>
    <mergeCell ref="I123:I124"/>
    <mergeCell ref="C125:E125"/>
    <mergeCell ref="K125:M125"/>
    <mergeCell ref="C126:E126"/>
    <mergeCell ref="K126:M126"/>
    <mergeCell ref="C133:E134"/>
    <mergeCell ref="K133:M133"/>
    <mergeCell ref="K134:M134"/>
    <mergeCell ref="G10:L12"/>
    <mergeCell ref="N8:Q9"/>
    <mergeCell ref="M10:Q12"/>
    <mergeCell ref="G40:Q40"/>
    <mergeCell ref="C42:F44"/>
    <mergeCell ref="K42:N44"/>
    <mergeCell ref="C129:E130"/>
    <mergeCell ref="O42:O44"/>
    <mergeCell ref="P42:P44"/>
    <mergeCell ref="Q42:Q44"/>
    <mergeCell ref="G43:G44"/>
    <mergeCell ref="G56:Q56"/>
    <mergeCell ref="C58:F60"/>
    <mergeCell ref="K58:N60"/>
    <mergeCell ref="O58:O60"/>
    <mergeCell ref="P58:P60"/>
    <mergeCell ref="Q58:Q60"/>
    <mergeCell ref="G72:Q72"/>
    <mergeCell ref="C74:F76"/>
    <mergeCell ref="K74:N76"/>
    <mergeCell ref="O74:O76"/>
    <mergeCell ref="P74:P76"/>
    <mergeCell ref="Q74:Q76"/>
    <mergeCell ref="G75:G76"/>
    <mergeCell ref="I75:I76"/>
    <mergeCell ref="G104:Q104"/>
    <mergeCell ref="C106:F108"/>
    <mergeCell ref="K106:N108"/>
    <mergeCell ref="O106:O108"/>
    <mergeCell ref="P106:P108"/>
    <mergeCell ref="Q106:Q108"/>
    <mergeCell ref="G107:G108"/>
    <mergeCell ref="I107:I108"/>
    <mergeCell ref="G106:H106"/>
    <mergeCell ref="I106:J106"/>
  </mergeCells>
  <conditionalFormatting sqref="G24:Q24">
    <cfRule type="expression" priority="207" dxfId="0">
      <formula>G24=""</formula>
    </cfRule>
  </conditionalFormatting>
  <conditionalFormatting sqref="D5:G6">
    <cfRule type="expression" priority="205" dxfId="0">
      <formula>$D$5=""</formula>
    </cfRule>
  </conditionalFormatting>
  <conditionalFormatting sqref="D7:E7">
    <cfRule type="expression" priority="204" dxfId="0">
      <formula>$D$7=""</formula>
    </cfRule>
  </conditionalFormatting>
  <conditionalFormatting sqref="L15:L21">
    <cfRule type="expression" priority="203" dxfId="0">
      <formula>$G15=""</formula>
    </cfRule>
  </conditionalFormatting>
  <conditionalFormatting sqref="L15:L21">
    <cfRule type="expression" priority="202" dxfId="0">
      <formula>$G15="なし"</formula>
    </cfRule>
  </conditionalFormatting>
  <conditionalFormatting sqref="G15:K21">
    <cfRule type="expression" priority="201" dxfId="0">
      <formula>G15=""</formula>
    </cfRule>
  </conditionalFormatting>
  <conditionalFormatting sqref="K29:N38 P29:P38 P45:P54 P61:P70 P77:P86 P93:P102 P109:P118 P125:P134">
    <cfRule type="expression" priority="198" dxfId="8">
      <formula>$G29="はい"</formula>
    </cfRule>
    <cfRule type="expression" priority="199" dxfId="8">
      <formula>$I29="はい"</formula>
    </cfRule>
    <cfRule type="expression" priority="200" dxfId="0">
      <formula>$G29=$I29</formula>
    </cfRule>
  </conditionalFormatting>
  <conditionalFormatting sqref="Q29:Q38">
    <cfRule type="expression" priority="192" dxfId="0">
      <formula>$P29="確認済"</formula>
    </cfRule>
    <cfRule type="expression" priority="193" dxfId="37">
      <formula>Q29&lt;&gt;""</formula>
    </cfRule>
    <cfRule type="expression" priority="194" dxfId="16">
      <formula>$G29="はい"</formula>
    </cfRule>
    <cfRule type="expression" priority="195" dxfId="16">
      <formula>$I29="はい"</formula>
    </cfRule>
    <cfRule type="expression" priority="196" dxfId="0">
      <formula>$G29=$I29</formula>
    </cfRule>
  </conditionalFormatting>
  <conditionalFormatting sqref="G29:N38 P29:Q38">
    <cfRule type="expression" priority="187" dxfId="0">
      <formula>$G$24=""</formula>
    </cfRule>
  </conditionalFormatting>
  <conditionalFormatting sqref="K29:N38 P29:P38">
    <cfRule type="expression" priority="197" dxfId="37">
      <formula>K29&lt;&gt;""</formula>
    </cfRule>
  </conditionalFormatting>
  <conditionalFormatting sqref="O29:O38">
    <cfRule type="expression" priority="188" dxfId="37" stopIfTrue="1">
      <formula>O29&lt;&gt;""</formula>
    </cfRule>
    <cfRule type="expression" priority="189" dxfId="8" stopIfTrue="1">
      <formula>$I29&lt;&gt;""</formula>
    </cfRule>
    <cfRule type="expression" priority="190" dxfId="8" stopIfTrue="1">
      <formula>$G29&lt;&gt;""</formula>
    </cfRule>
    <cfRule type="expression" priority="191" dxfId="0" stopIfTrue="1">
      <formula>$G29=$I29</formula>
    </cfRule>
  </conditionalFormatting>
  <conditionalFormatting sqref="O5:Q7">
    <cfRule type="expression" priority="186" dxfId="16" stopIfTrue="1">
      <formula>O5=""</formula>
    </cfRule>
  </conditionalFormatting>
  <conditionalFormatting sqref="G10:L12">
    <cfRule type="expression" priority="93" dxfId="0" stopIfTrue="1">
      <formula>$G$10=""</formula>
    </cfRule>
  </conditionalFormatting>
  <conditionalFormatting sqref="M10:Q12">
    <cfRule type="expression" priority="92" dxfId="16" stopIfTrue="1">
      <formula>$M$10=""</formula>
    </cfRule>
  </conditionalFormatting>
  <conditionalFormatting sqref="G40:Q40">
    <cfRule type="expression" priority="91" dxfId="0">
      <formula>G40=""</formula>
    </cfRule>
  </conditionalFormatting>
  <conditionalFormatting sqref="K45:N54">
    <cfRule type="expression" priority="88" dxfId="8">
      <formula>$G45="はい"</formula>
    </cfRule>
    <cfRule type="expression" priority="89" dxfId="8">
      <formula>$I45="はい"</formula>
    </cfRule>
    <cfRule type="expression" priority="90" dxfId="0">
      <formula>$G45=$I45</formula>
    </cfRule>
  </conditionalFormatting>
  <conditionalFormatting sqref="Q45:Q54">
    <cfRule type="expression" priority="82" dxfId="0">
      <formula>$P45="確認済"</formula>
    </cfRule>
    <cfRule type="expression" priority="83" dxfId="37">
      <formula>Q45&lt;&gt;""</formula>
    </cfRule>
    <cfRule type="expression" priority="84" dxfId="16">
      <formula>$G45="はい"</formula>
    </cfRule>
    <cfRule type="expression" priority="85" dxfId="16">
      <formula>$I45="はい"</formula>
    </cfRule>
    <cfRule type="expression" priority="86" dxfId="0">
      <formula>$G45=$I45</formula>
    </cfRule>
  </conditionalFormatting>
  <conditionalFormatting sqref="G45:N54 P45:Q54">
    <cfRule type="expression" priority="77" dxfId="0">
      <formula>$G$40=""</formula>
    </cfRule>
  </conditionalFormatting>
  <conditionalFormatting sqref="K45:N54 P45:P54">
    <cfRule type="expression" priority="87" dxfId="37">
      <formula>K45&lt;&gt;""</formula>
    </cfRule>
  </conditionalFormatting>
  <conditionalFormatting sqref="O45:O54">
    <cfRule type="expression" priority="78" dxfId="37" stopIfTrue="1">
      <formula>O45&lt;&gt;""</formula>
    </cfRule>
    <cfRule type="expression" priority="79" dxfId="8" stopIfTrue="1">
      <formula>$I45&lt;&gt;""</formula>
    </cfRule>
    <cfRule type="expression" priority="80" dxfId="8" stopIfTrue="1">
      <formula>$G45&lt;&gt;""</formula>
    </cfRule>
    <cfRule type="expression" priority="81" dxfId="0" stopIfTrue="1">
      <formula>$G45=$I45</formula>
    </cfRule>
  </conditionalFormatting>
  <conditionalFormatting sqref="G56:Q56">
    <cfRule type="expression" priority="76" dxfId="0">
      <formula>G56=""</formula>
    </cfRule>
  </conditionalFormatting>
  <conditionalFormatting sqref="K61:N70">
    <cfRule type="expression" priority="73" dxfId="8">
      <formula>$G61="はい"</formula>
    </cfRule>
    <cfRule type="expression" priority="74" dxfId="8">
      <formula>$I61="はい"</formula>
    </cfRule>
    <cfRule type="expression" priority="75" dxfId="0">
      <formula>$G61=$I61</formula>
    </cfRule>
  </conditionalFormatting>
  <conditionalFormatting sqref="Q61:Q70">
    <cfRule type="expression" priority="67" dxfId="0">
      <formula>$P61="確認済"</formula>
    </cfRule>
    <cfRule type="expression" priority="68" dxfId="37">
      <formula>Q61&lt;&gt;""</formula>
    </cfRule>
    <cfRule type="expression" priority="69" dxfId="16">
      <formula>$G61="はい"</formula>
    </cfRule>
    <cfRule type="expression" priority="70" dxfId="16">
      <formula>$I61="はい"</formula>
    </cfRule>
    <cfRule type="expression" priority="71" dxfId="0">
      <formula>$G61=$I61</formula>
    </cfRule>
  </conditionalFormatting>
  <conditionalFormatting sqref="G61:N70 P61:Q70">
    <cfRule type="expression" priority="62" dxfId="0">
      <formula>$G$56=""</formula>
    </cfRule>
  </conditionalFormatting>
  <conditionalFormatting sqref="K61:N70 P61:P70">
    <cfRule type="expression" priority="72" dxfId="37">
      <formula>K61&lt;&gt;""</formula>
    </cfRule>
  </conditionalFormatting>
  <conditionalFormatting sqref="O61:O70">
    <cfRule type="expression" priority="63" dxfId="37" stopIfTrue="1">
      <formula>O61&lt;&gt;""</formula>
    </cfRule>
    <cfRule type="expression" priority="64" dxfId="8" stopIfTrue="1">
      <formula>$I61&lt;&gt;""</formula>
    </cfRule>
    <cfRule type="expression" priority="65" dxfId="8" stopIfTrue="1">
      <formula>$G61&lt;&gt;""</formula>
    </cfRule>
    <cfRule type="expression" priority="66" dxfId="0" stopIfTrue="1">
      <formula>$G61=$I61</formula>
    </cfRule>
  </conditionalFormatting>
  <conditionalFormatting sqref="G72:Q72">
    <cfRule type="expression" priority="61" dxfId="0">
      <formula>G72=""</formula>
    </cfRule>
  </conditionalFormatting>
  <conditionalFormatting sqref="K77:N86">
    <cfRule type="expression" priority="58" dxfId="8">
      <formula>$G77="はい"</formula>
    </cfRule>
    <cfRule type="expression" priority="59" dxfId="8">
      <formula>$I77="はい"</formula>
    </cfRule>
    <cfRule type="expression" priority="60" dxfId="0">
      <formula>$G77=$I77</formula>
    </cfRule>
  </conditionalFormatting>
  <conditionalFormatting sqref="Q77:Q86">
    <cfRule type="expression" priority="52" dxfId="0">
      <formula>$P77="確認済"</formula>
    </cfRule>
    <cfRule type="expression" priority="53" dxfId="37">
      <formula>Q77&lt;&gt;""</formula>
    </cfRule>
    <cfRule type="expression" priority="54" dxfId="16">
      <formula>$G77="はい"</formula>
    </cfRule>
    <cfRule type="expression" priority="55" dxfId="16">
      <formula>$I77="はい"</formula>
    </cfRule>
    <cfRule type="expression" priority="56" dxfId="0">
      <formula>$G77=$I77</formula>
    </cfRule>
  </conditionalFormatting>
  <conditionalFormatting sqref="G77:N86 P77:Q86">
    <cfRule type="expression" priority="47" dxfId="0">
      <formula>$G$72=""</formula>
    </cfRule>
  </conditionalFormatting>
  <conditionalFormatting sqref="K77:N86 P77:P86">
    <cfRule type="expression" priority="57" dxfId="37">
      <formula>K77&lt;&gt;""</formula>
    </cfRule>
  </conditionalFormatting>
  <conditionalFormatting sqref="O77:O86">
    <cfRule type="expression" priority="48" dxfId="37" stopIfTrue="1">
      <formula>O77&lt;&gt;""</formula>
    </cfRule>
    <cfRule type="expression" priority="49" dxfId="8" stopIfTrue="1">
      <formula>$I77&lt;&gt;""</formula>
    </cfRule>
    <cfRule type="expression" priority="50" dxfId="8" stopIfTrue="1">
      <formula>$G77&lt;&gt;""</formula>
    </cfRule>
    <cfRule type="expression" priority="51" dxfId="0" stopIfTrue="1">
      <formula>$G77=$I77</formula>
    </cfRule>
  </conditionalFormatting>
  <conditionalFormatting sqref="G88:Q88">
    <cfRule type="expression" priority="46" dxfId="0">
      <formula>G88=""</formula>
    </cfRule>
  </conditionalFormatting>
  <conditionalFormatting sqref="K93:N102">
    <cfRule type="expression" priority="43" dxfId="8">
      <formula>$G93="はい"</formula>
    </cfRule>
    <cfRule type="expression" priority="44" dxfId="8">
      <formula>$I93="はい"</formula>
    </cfRule>
    <cfRule type="expression" priority="45" dxfId="0">
      <formula>$G93=$I93</formula>
    </cfRule>
  </conditionalFormatting>
  <conditionalFormatting sqref="Q93:Q102">
    <cfRule type="expression" priority="37" dxfId="0">
      <formula>$P93="確認済"</formula>
    </cfRule>
    <cfRule type="expression" priority="38" dxfId="37">
      <formula>Q93&lt;&gt;""</formula>
    </cfRule>
    <cfRule type="expression" priority="39" dxfId="16">
      <formula>$G93="はい"</formula>
    </cfRule>
    <cfRule type="expression" priority="40" dxfId="16">
      <formula>$I93="はい"</formula>
    </cfRule>
    <cfRule type="expression" priority="41" dxfId="0">
      <formula>$G93=$I93</formula>
    </cfRule>
  </conditionalFormatting>
  <conditionalFormatting sqref="G93:N102 P93:Q102">
    <cfRule type="expression" priority="32" dxfId="0">
      <formula>$G$88=""</formula>
    </cfRule>
  </conditionalFormatting>
  <conditionalFormatting sqref="K93:N102 P93:P102">
    <cfRule type="expression" priority="42" dxfId="37">
      <formula>K93&lt;&gt;""</formula>
    </cfRule>
  </conditionalFormatting>
  <conditionalFormatting sqref="O93:O102">
    <cfRule type="expression" priority="33" dxfId="37" stopIfTrue="1">
      <formula>O93&lt;&gt;""</formula>
    </cfRule>
    <cfRule type="expression" priority="34" dxfId="8" stopIfTrue="1">
      <formula>$I93&lt;&gt;""</formula>
    </cfRule>
    <cfRule type="expression" priority="35" dxfId="8" stopIfTrue="1">
      <formula>$G93&lt;&gt;""</formula>
    </cfRule>
    <cfRule type="expression" priority="36" dxfId="0" stopIfTrue="1">
      <formula>$G93=$I93</formula>
    </cfRule>
  </conditionalFormatting>
  <conditionalFormatting sqref="G104:Q104">
    <cfRule type="expression" priority="31" dxfId="0">
      <formula>G104=""</formula>
    </cfRule>
  </conditionalFormatting>
  <conditionalFormatting sqref="K109:N118">
    <cfRule type="expression" priority="28" dxfId="8">
      <formula>$G109="はい"</formula>
    </cfRule>
    <cfRule type="expression" priority="29" dxfId="8">
      <formula>$I109="はい"</formula>
    </cfRule>
    <cfRule type="expression" priority="30" dxfId="0">
      <formula>$G109=$I109</formula>
    </cfRule>
  </conditionalFormatting>
  <conditionalFormatting sqref="Q109:Q118">
    <cfRule type="expression" priority="22" dxfId="0">
      <formula>$P109="確認済"</formula>
    </cfRule>
    <cfRule type="expression" priority="23" dxfId="37">
      <formula>Q109&lt;&gt;""</formula>
    </cfRule>
    <cfRule type="expression" priority="24" dxfId="16">
      <formula>$G109="はい"</formula>
    </cfRule>
    <cfRule type="expression" priority="25" dxfId="16">
      <formula>$I109="はい"</formula>
    </cfRule>
    <cfRule type="expression" priority="26" dxfId="0">
      <formula>$G109=$I109</formula>
    </cfRule>
  </conditionalFormatting>
  <conditionalFormatting sqref="G109:N118 P109:Q118">
    <cfRule type="expression" priority="17" dxfId="0">
      <formula>$G$104=""</formula>
    </cfRule>
  </conditionalFormatting>
  <conditionalFormatting sqref="K109:N118 P109:P118">
    <cfRule type="expression" priority="27" dxfId="37">
      <formula>K109&lt;&gt;""</formula>
    </cfRule>
  </conditionalFormatting>
  <conditionalFormatting sqref="O109:O118">
    <cfRule type="expression" priority="18" dxfId="37" stopIfTrue="1">
      <formula>O109&lt;&gt;""</formula>
    </cfRule>
    <cfRule type="expression" priority="19" dxfId="8" stopIfTrue="1">
      <formula>$I109&lt;&gt;""</formula>
    </cfRule>
    <cfRule type="expression" priority="20" dxfId="8" stopIfTrue="1">
      <formula>$G109&lt;&gt;""</formula>
    </cfRule>
    <cfRule type="expression" priority="21" dxfId="0" stopIfTrue="1">
      <formula>$G109=$I109</formula>
    </cfRule>
  </conditionalFormatting>
  <conditionalFormatting sqref="G120:Q120">
    <cfRule type="expression" priority="16" dxfId="0">
      <formula>G120=""</formula>
    </cfRule>
  </conditionalFormatting>
  <conditionalFormatting sqref="K125:N134">
    <cfRule type="expression" priority="13" dxfId="8">
      <formula>$G125="はい"</formula>
    </cfRule>
    <cfRule type="expression" priority="14" dxfId="8">
      <formula>$I125="はい"</formula>
    </cfRule>
    <cfRule type="expression" priority="15" dxfId="0">
      <formula>$G125=$I125</formula>
    </cfRule>
  </conditionalFormatting>
  <conditionalFormatting sqref="Q125:Q134">
    <cfRule type="expression" priority="7" dxfId="0">
      <formula>$P125="確認済"</formula>
    </cfRule>
    <cfRule type="expression" priority="8" dxfId="37">
      <formula>Q125&lt;&gt;""</formula>
    </cfRule>
    <cfRule type="expression" priority="9" dxfId="16">
      <formula>$G125="はい"</formula>
    </cfRule>
    <cfRule type="expression" priority="10" dxfId="16">
      <formula>$I125="はい"</formula>
    </cfRule>
    <cfRule type="expression" priority="11" dxfId="0">
      <formula>$G125=$I125</formula>
    </cfRule>
  </conditionalFormatting>
  <conditionalFormatting sqref="G125:N134 P125:Q134">
    <cfRule type="expression" priority="2" dxfId="0">
      <formula>$G$120=""</formula>
    </cfRule>
  </conditionalFormatting>
  <conditionalFormatting sqref="K125:N134 P125:P134">
    <cfRule type="expression" priority="12" dxfId="37">
      <formula>K125&lt;&gt;""</formula>
    </cfRule>
  </conditionalFormatting>
  <conditionalFormatting sqref="O125:O134">
    <cfRule type="expression" priority="3" dxfId="37" stopIfTrue="1">
      <formula>O125&lt;&gt;""</formula>
    </cfRule>
    <cfRule type="expression" priority="4" dxfId="8" stopIfTrue="1">
      <formula>$I125&lt;&gt;""</formula>
    </cfRule>
    <cfRule type="expression" priority="5" dxfId="8" stopIfTrue="1">
      <formula>$G125&lt;&gt;""</formula>
    </cfRule>
    <cfRule type="expression" priority="6" dxfId="0" stopIfTrue="1">
      <formula>$G125=$I125</formula>
    </cfRule>
  </conditionalFormatting>
  <conditionalFormatting sqref="D9:E11">
    <cfRule type="expression" priority="1" dxfId="0" stopIfTrue="1">
      <formula>D9=""</formula>
    </cfRule>
  </conditionalFormatting>
  <dataValidations count="2">
    <dataValidation type="list" allowBlank="1" showInputMessage="1" showErrorMessage="1" sqref="O125:O134 O109:O118 O61:O70 O77:O86 O93:O102 O29:O38 O45:O54">
      <formula1>"確認済,確認不能"</formula1>
    </dataValidation>
    <dataValidation type="list" allowBlank="1" showInputMessage="1" showErrorMessage="1" sqref="P29:P38 P45:P54 P61:P70 P77:P86 P93:P102 P109:P118 P125:P134">
      <formula1>"確認済,助言・勧告あり"</formula1>
    </dataValidation>
  </dataValidations>
  <printOptions horizontalCentered="1"/>
  <pageMargins left="0.31496062992125984" right="0.31496062992125984" top="0.5511811023622047" bottom="0.15748031496062992" header="0.31496062992125984" footer="0.31496062992125984"/>
  <pageSetup fitToHeight="0" fitToWidth="1" horizontalDpi="600" verticalDpi="600" orientation="portrait" paperSize="8" scale="47" r:id="rId2"/>
  <headerFooter>
    <oddFooter>&amp;R&amp;P/&amp;N</oddFooter>
  </headerFooter>
  <rowBreaks count="3" manualBreakCount="3">
    <brk id="39" max="255" man="1"/>
    <brk id="71" max="255" man="1"/>
    <brk id="103" max="255" man="1"/>
  </rowBreaks>
  <drawing r:id="rId1"/>
</worksheet>
</file>

<file path=xl/worksheets/sheet7.xml><?xml version="1.0" encoding="utf-8"?>
<worksheet xmlns="http://schemas.openxmlformats.org/spreadsheetml/2006/main" xmlns:r="http://schemas.openxmlformats.org/officeDocument/2006/relationships">
  <sheetPr codeName="Sheet2">
    <tabColor theme="7" tint="0.39998000860214233"/>
    <pageSetUpPr fitToPage="1"/>
  </sheetPr>
  <dimension ref="A1:N145"/>
  <sheetViews>
    <sheetView view="pageBreakPreview" zoomScale="60" zoomScaleNormal="60" zoomScalePageLayoutView="50" workbookViewId="0" topLeftCell="B1">
      <selection activeCell="J4" sqref="J4:L4"/>
    </sheetView>
  </sheetViews>
  <sheetFormatPr defaultColWidth="13.140625" defaultRowHeight="15"/>
  <cols>
    <col min="1" max="1" width="28.7109375" style="12" customWidth="1"/>
    <col min="2" max="2" width="38.7109375" style="12" customWidth="1"/>
    <col min="3" max="3" width="31.00390625" style="12" customWidth="1"/>
    <col min="4" max="4" width="30.140625" style="12" customWidth="1"/>
    <col min="5" max="5" width="31.7109375" style="10" customWidth="1"/>
    <col min="6" max="6" width="21.28125" style="10" customWidth="1"/>
    <col min="7" max="7" width="36.28125" style="10" customWidth="1"/>
    <col min="8" max="8" width="30.28125" style="10" customWidth="1"/>
    <col min="9" max="9" width="32.00390625" style="10" customWidth="1"/>
    <col min="10" max="13" width="20.00390625" style="10" customWidth="1"/>
    <col min="14" max="14" width="57.8515625" style="10" customWidth="1"/>
    <col min="15" max="16384" width="13.140625" style="10" customWidth="1"/>
  </cols>
  <sheetData>
    <row r="1" ht="18.75">
      <c r="L1" s="169" t="s">
        <v>244</v>
      </c>
    </row>
    <row r="2" spans="1:14" ht="35.25" customHeight="1">
      <c r="A2" s="647" t="s">
        <v>134</v>
      </c>
      <c r="B2" s="647"/>
      <c r="C2" s="647"/>
      <c r="D2" s="647"/>
      <c r="E2" s="647"/>
      <c r="F2" s="647"/>
      <c r="G2" s="647"/>
      <c r="H2" s="647"/>
      <c r="I2" s="647"/>
      <c r="J2" s="647"/>
      <c r="K2" s="647"/>
      <c r="L2" s="647"/>
      <c r="M2" s="647"/>
      <c r="N2" s="170"/>
    </row>
    <row r="3" spans="1:13" ht="29.25" customHeight="1">
      <c r="A3" s="190"/>
      <c r="B3" s="190"/>
      <c r="C3" s="190"/>
      <c r="D3" s="190"/>
      <c r="E3" s="190"/>
      <c r="F3" s="190"/>
      <c r="G3" s="190"/>
      <c r="H3" s="172"/>
      <c r="I3" s="217" t="s">
        <v>1</v>
      </c>
      <c r="J3" s="664"/>
      <c r="K3" s="332"/>
      <c r="L3" s="298"/>
      <c r="M3" s="170"/>
    </row>
    <row r="4" spans="1:13" s="4" customFormat="1" ht="33.75" customHeight="1">
      <c r="A4" s="648" t="s">
        <v>182</v>
      </c>
      <c r="B4" s="638">
        <f>IF('様式B'!D3="","",'様式B'!D3)</f>
      </c>
      <c r="C4" s="536"/>
      <c r="D4" s="536"/>
      <c r="E4" s="536"/>
      <c r="F4" s="190"/>
      <c r="G4" s="190"/>
      <c r="H4" s="172"/>
      <c r="I4" s="234" t="s">
        <v>2</v>
      </c>
      <c r="J4" s="665"/>
      <c r="K4" s="666"/>
      <c r="L4" s="667"/>
      <c r="M4" s="171"/>
    </row>
    <row r="5" spans="1:13" s="4" customFormat="1" ht="33.75" customHeight="1">
      <c r="A5" s="649"/>
      <c r="B5" s="452"/>
      <c r="C5" s="452"/>
      <c r="D5" s="452"/>
      <c r="E5" s="452"/>
      <c r="F5" s="190"/>
      <c r="G5" s="190"/>
      <c r="H5" s="172"/>
      <c r="I5" s="234" t="s">
        <v>3</v>
      </c>
      <c r="J5" s="665"/>
      <c r="K5" s="668"/>
      <c r="L5" s="669"/>
      <c r="M5" s="171"/>
    </row>
    <row r="6" spans="6:13" s="4" customFormat="1" ht="33.75" customHeight="1">
      <c r="F6" s="172"/>
      <c r="G6" s="172"/>
      <c r="H6" s="172"/>
      <c r="I6" s="234" t="s">
        <v>4</v>
      </c>
      <c r="J6" s="665" t="s">
        <v>143</v>
      </c>
      <c r="K6" s="666"/>
      <c r="L6" s="667"/>
      <c r="M6" s="171"/>
    </row>
    <row r="7" spans="1:12" s="4" customFormat="1" ht="33.75" customHeight="1">
      <c r="A7" s="178" t="s">
        <v>18</v>
      </c>
      <c r="B7" s="178" t="s">
        <v>19</v>
      </c>
      <c r="D7" s="178" t="s">
        <v>18</v>
      </c>
      <c r="E7" s="597" t="s">
        <v>19</v>
      </c>
      <c r="F7" s="302"/>
      <c r="H7" s="174"/>
      <c r="I7" s="179" t="s">
        <v>135</v>
      </c>
      <c r="K7" s="171"/>
      <c r="L7" s="171"/>
    </row>
    <row r="8" spans="1:12" s="4" customFormat="1" ht="31.5" customHeight="1">
      <c r="A8" s="180">
        <f>IF('様式C_研究責任医師'!C10="","",'様式C_研究責任医師'!C10)</f>
      </c>
      <c r="B8" s="180">
        <f>IF('様式C_研究責任医師'!D10="","",'様式C_研究責任医師'!D10)</f>
      </c>
      <c r="D8" s="181">
        <f>IF('様式C_研究責任医師'!F10="","",'様式C_研究責任医師'!F10)</f>
      </c>
      <c r="E8" s="598">
        <f>IF('様式C_研究責任医師'!H10="","",'様式C_研究責任医師'!H10)</f>
      </c>
      <c r="F8" s="302"/>
      <c r="H8" s="174"/>
      <c r="I8" s="604">
        <f>IF('様式B'!C6="","",'様式B'!C6)</f>
      </c>
      <c r="J8" s="605"/>
      <c r="K8" s="605"/>
      <c r="L8" s="577"/>
    </row>
    <row r="9" spans="1:12" s="4" customFormat="1" ht="31.5" customHeight="1">
      <c r="A9" s="180">
        <f>IF('様式C_研究責任医師'!C11="","",'様式C_研究責任医師'!C11)</f>
      </c>
      <c r="B9" s="180">
        <f>IF('様式C_研究責任医師'!D11="","",'様式C_研究責任医師'!D11)</f>
      </c>
      <c r="D9" s="181">
        <f>IF('様式C_研究責任医師'!F11="","",'様式C_研究責任医師'!F11)</f>
      </c>
      <c r="E9" s="598">
        <f>IF('様式C_研究責任医師'!H11="","",'様式C_研究責任医師'!H11)</f>
      </c>
      <c r="F9" s="302"/>
      <c r="H9" s="174"/>
      <c r="I9" s="606"/>
      <c r="J9" s="607"/>
      <c r="K9" s="607"/>
      <c r="L9" s="579"/>
    </row>
    <row r="10" spans="1:12" s="4" customFormat="1" ht="31.5" customHeight="1">
      <c r="A10" s="180">
        <f>IF('様式C_研究責任医師'!C12="","",'様式C_研究責任医師'!C12)</f>
      </c>
      <c r="B10" s="180">
        <f>IF('様式C_研究責任医師'!D12="","",'様式C_研究責任医師'!D12)</f>
      </c>
      <c r="D10" s="181">
        <f>IF('様式C_研究責任医師'!F12="","",'様式C_研究責任医師'!F12)</f>
      </c>
      <c r="E10" s="598">
        <f>IF('様式C_研究責任医師'!H12="","",'様式C_研究責任医師'!H12)</f>
      </c>
      <c r="F10" s="302"/>
      <c r="H10" s="174"/>
      <c r="I10" s="606"/>
      <c r="J10" s="607"/>
      <c r="K10" s="607"/>
      <c r="L10" s="579"/>
    </row>
    <row r="11" spans="1:12" s="4" customFormat="1" ht="31.5" customHeight="1">
      <c r="A11" s="180">
        <f>IF('様式C_研究責任医師'!C13="","",'様式C_研究責任医師'!C13)</f>
      </c>
      <c r="B11" s="180">
        <f>IF('様式C_研究責任医師'!D13="","",'様式C_研究責任医師'!D13)</f>
      </c>
      <c r="D11" s="181">
        <f>IF('様式C_研究責任医師'!F13="","",'様式C_研究責任医師'!F13)</f>
      </c>
      <c r="E11" s="598">
        <f>IF('様式C_研究責任医師'!H13="","",'様式C_研究責任医師'!H13)</f>
      </c>
      <c r="F11" s="302"/>
      <c r="H11" s="174"/>
      <c r="I11" s="608"/>
      <c r="J11" s="609"/>
      <c r="K11" s="609"/>
      <c r="L11" s="453"/>
    </row>
    <row r="12" spans="1:12" s="4" customFormat="1" ht="31.5" customHeight="1">
      <c r="A12" s="180">
        <f>IF('様式C_研究責任医師'!C14="","",'様式C_研究責任医師'!C14)</f>
      </c>
      <c r="B12" s="180">
        <f>IF('様式C_研究責任医師'!D14="","",'様式C_研究責任医師'!D14)</f>
      </c>
      <c r="D12" s="181">
        <f>IF('様式C_研究責任医師'!F14="","",'様式C_研究責任医師'!F14)</f>
      </c>
      <c r="E12" s="598">
        <f>IF('様式C_研究責任医師'!H14="","",'様式C_研究責任医師'!H14)</f>
      </c>
      <c r="F12" s="302"/>
      <c r="H12" s="174"/>
      <c r="I12" s="182" t="s">
        <v>104</v>
      </c>
      <c r="J12" s="183"/>
      <c r="K12" s="183"/>
      <c r="L12" s="171"/>
    </row>
    <row r="13" spans="1:12" s="4" customFormat="1" ht="31.5" customHeight="1">
      <c r="A13" s="180">
        <f>IF('様式C_研究責任医師'!C15="","",'様式C_研究責任医師'!C15)</f>
      </c>
      <c r="B13" s="180">
        <f>IF('様式C_研究責任医師'!D15="","",'様式C_研究責任医師'!D15)</f>
      </c>
      <c r="D13" s="181">
        <f>IF('様式C_研究責任医師'!F15="","",'様式C_研究責任医師'!F15)</f>
      </c>
      <c r="E13" s="598">
        <f>IF('様式C_研究責任医師'!H15="","",'様式C_研究責任医師'!H15)</f>
      </c>
      <c r="F13" s="302"/>
      <c r="H13" s="174"/>
      <c r="I13" s="541"/>
      <c r="J13" s="322"/>
      <c r="K13" s="322"/>
      <c r="L13" s="610"/>
    </row>
    <row r="14" spans="1:12" s="4" customFormat="1" ht="31.5" customHeight="1">
      <c r="A14" s="180">
        <f>IF('様式C_研究責任医師'!C16="","",'様式C_研究責任医師'!C16)</f>
      </c>
      <c r="B14" s="180">
        <f>IF('様式C_研究責任医師'!D16="","",'様式C_研究責任医師'!D16)</f>
      </c>
      <c r="D14" s="181">
        <f>IF('様式C_研究責任医師'!F16="","",'様式C_研究責任医師'!F16)</f>
      </c>
      <c r="E14" s="598">
        <f>IF('様式C_研究責任医師'!H16="","",'様式C_研究責任医師'!H16)</f>
      </c>
      <c r="F14" s="302"/>
      <c r="H14" s="174"/>
      <c r="I14" s="584"/>
      <c r="J14" s="585"/>
      <c r="K14" s="585"/>
      <c r="L14" s="611"/>
    </row>
    <row r="15" spans="1:12" s="4" customFormat="1" ht="31.5" customHeight="1">
      <c r="A15" s="180">
        <f>IF('様式C_研究責任医師'!C17="","",'様式C_研究責任医師'!C17)</f>
      </c>
      <c r="B15" s="180">
        <f>IF('様式C_研究責任医師'!D17="","",'様式C_研究責任医師'!D17)</f>
      </c>
      <c r="D15" s="181">
        <f>IF('様式C_研究責任医師'!F17="","",'様式C_研究責任医師'!F17)</f>
      </c>
      <c r="E15" s="598">
        <f>IF('様式C_研究責任医師'!H17="","",'様式C_研究責任医師'!H17)</f>
      </c>
      <c r="F15" s="302"/>
      <c r="H15" s="174"/>
      <c r="I15" s="584"/>
      <c r="J15" s="585"/>
      <c r="K15" s="585"/>
      <c r="L15" s="611"/>
    </row>
    <row r="16" spans="1:12" s="4" customFormat="1" ht="13.5" customHeight="1">
      <c r="A16" s="175"/>
      <c r="B16" s="176"/>
      <c r="C16" s="177"/>
      <c r="D16" s="173"/>
      <c r="E16" s="174"/>
      <c r="F16" s="174"/>
      <c r="G16" s="174"/>
      <c r="H16" s="174"/>
      <c r="I16" s="324"/>
      <c r="J16" s="325"/>
      <c r="K16" s="325"/>
      <c r="L16" s="612"/>
    </row>
    <row r="17" spans="1:14" ht="36" customHeight="1">
      <c r="A17" s="184" t="s">
        <v>226</v>
      </c>
      <c r="B17" s="185"/>
      <c r="C17" s="185"/>
      <c r="D17" s="185"/>
      <c r="E17" s="170"/>
      <c r="F17" s="170"/>
      <c r="G17" s="170"/>
      <c r="H17" s="170"/>
      <c r="I17" s="170"/>
      <c r="J17" s="170"/>
      <c r="K17" s="170"/>
      <c r="L17" s="169" t="s">
        <v>224</v>
      </c>
      <c r="N17" s="170"/>
    </row>
    <row r="18" spans="1:13" ht="46.5" customHeight="1">
      <c r="A18" s="639" t="s">
        <v>183</v>
      </c>
      <c r="B18" s="640"/>
      <c r="C18" s="641" t="s">
        <v>152</v>
      </c>
      <c r="D18" s="642"/>
      <c r="E18" s="642"/>
      <c r="F18" s="613" t="s">
        <v>136</v>
      </c>
      <c r="G18" s="341"/>
      <c r="H18" s="341"/>
      <c r="I18" s="341"/>
      <c r="J18" s="341"/>
      <c r="K18" s="210" t="s">
        <v>184</v>
      </c>
      <c r="L18" s="210" t="s">
        <v>185</v>
      </c>
      <c r="M18" s="170"/>
    </row>
    <row r="19" spans="1:13" ht="45.75" customHeight="1">
      <c r="A19" s="616">
        <f>IF(ISNA(VLOOKUP(1,'様式B'!$A$15:$F$41,6,FALSE)),"",VLOOKUP(1,'様式B'!$A$15:$F$41,6,FALSE))</f>
      </c>
      <c r="B19" s="617"/>
      <c r="C19" s="624">
        <f>IF(F19="","","研究資金等を提供(Q2)")</f>
      </c>
      <c r="D19" s="191">
        <f>IF(C19="","","研究費の受入形態")</f>
      </c>
      <c r="E19" s="236">
        <f>IF(A19="","",IF(ISNA(VLOOKUP(A19&amp;"1",管計2,2,FALSE)),"",VLOOKUP(A19&amp;"1",管計2,2,FALSE)))</f>
      </c>
      <c r="F19" s="599">
        <f>IF(ISNA(VLOOKUP(A19,管理計画Q2,4,FALSE)),"",VLOOKUP(A19,管理計画Q2,4,FALSE))</f>
      </c>
      <c r="G19" s="600"/>
      <c r="H19" s="600"/>
      <c r="I19" s="600"/>
      <c r="J19" s="600"/>
      <c r="K19" s="614"/>
      <c r="L19" s="614"/>
      <c r="M19" s="170"/>
    </row>
    <row r="20" spans="1:13" ht="45.75" customHeight="1">
      <c r="A20" s="618"/>
      <c r="B20" s="619"/>
      <c r="C20" s="625"/>
      <c r="D20" s="191">
        <f>IF(C19="","","受入方法")</f>
      </c>
      <c r="E20" s="236">
        <f>IF(A19="","",IF(ISNA(VLOOKUP(A19&amp;"2",管計2,2,FALSE)),"",VLOOKUP(A19&amp;"2",管計2,2,FALSE)))</f>
      </c>
      <c r="F20" s="601"/>
      <c r="G20" s="539"/>
      <c r="H20" s="539"/>
      <c r="I20" s="539"/>
      <c r="J20" s="539"/>
      <c r="K20" s="615"/>
      <c r="L20" s="615"/>
      <c r="M20" s="170"/>
    </row>
    <row r="21" spans="1:13" ht="45.75" customHeight="1">
      <c r="A21" s="618"/>
      <c r="B21" s="619"/>
      <c r="C21" s="625"/>
      <c r="D21" s="191">
        <f>IF(C19="","","受入金額")</f>
      </c>
      <c r="E21" s="237">
        <f>IF(A19="","",IF(ISNA(VLOOKUP(A19&amp;"3",管計2,2,FALSE)),"",VLOOKUP(A19&amp;"3",管計2,2,FALSE)))</f>
      </c>
      <c r="F21" s="601"/>
      <c r="G21" s="539"/>
      <c r="H21" s="539"/>
      <c r="I21" s="539"/>
      <c r="J21" s="539"/>
      <c r="K21" s="615"/>
      <c r="L21" s="615"/>
      <c r="M21" s="170"/>
    </row>
    <row r="22" spans="1:13" ht="45.75" customHeight="1">
      <c r="A22" s="618"/>
      <c r="B22" s="619"/>
      <c r="C22" s="626"/>
      <c r="D22" s="191">
        <f>IF(C19="","","契約締結状況")</f>
      </c>
      <c r="E22" s="236">
        <f>IF(A19="","",IF(ISNA(VLOOKUP(A19&amp;"4",管計2,2,FALSE)),"",VLOOKUP(A19&amp;"4",管計2,2,FALSE)))</f>
      </c>
      <c r="F22" s="602"/>
      <c r="G22" s="540"/>
      <c r="H22" s="540"/>
      <c r="I22" s="540"/>
      <c r="J22" s="540"/>
      <c r="K22" s="415"/>
      <c r="L22" s="415"/>
      <c r="M22" s="170"/>
    </row>
    <row r="23" spans="1:13" ht="68.25" customHeight="1">
      <c r="A23" s="618"/>
      <c r="B23" s="619"/>
      <c r="C23" s="192">
        <f>IF(F23="","","物品、施設等の提供・貸与(Q3)")</f>
      </c>
      <c r="D23" s="191">
        <f>IF(C23="","","物品、施設等の内容")</f>
      </c>
      <c r="E23" s="236">
        <f>IF(A19="","",IF(ISNA(VLOOKUP(A19,管計3,2,FALSE)),"",VLOOKUP(A19,管計3,2,FALSE)))</f>
      </c>
      <c r="F23" s="603">
        <f>IF(ISNA(VLOOKUP($A19,管理計画Q3,4,FALSE)),"",VLOOKUP($A19,管理計画Q3,4,FALSE))</f>
      </c>
      <c r="G23" s="566"/>
      <c r="H23" s="566"/>
      <c r="I23" s="566"/>
      <c r="J23" s="566"/>
      <c r="K23" s="256"/>
      <c r="L23" s="256"/>
      <c r="M23" s="170"/>
    </row>
    <row r="24" spans="1:13" ht="49.5" customHeight="1">
      <c r="A24" s="618"/>
      <c r="B24" s="619"/>
      <c r="C24" s="622">
        <f>IF(F24="","","役務提供(Q4)")</f>
      </c>
      <c r="D24" s="203">
        <f>IF(C24="","","受領する役務の内容")</f>
      </c>
      <c r="E24" s="235">
        <f>IF(A19="","",IF(ISNA(VLOOKUP(A19&amp;"1",管計4,2,FALSE)),"",VLOOKUP(A19&amp;"1",管計4,2,FALSE)))</f>
      </c>
      <c r="F24" s="599">
        <f>IF(ISNA(VLOOKUP($A19,管理計画Q4,4,FALSE)),"",VLOOKUP($A19,管理計画Q4,4,FALSE))</f>
      </c>
      <c r="G24" s="600"/>
      <c r="H24" s="600"/>
      <c r="I24" s="600"/>
      <c r="J24" s="600"/>
      <c r="K24" s="614"/>
      <c r="L24" s="614"/>
      <c r="M24" s="170"/>
    </row>
    <row r="25" spans="1:13" ht="49.5" customHeight="1">
      <c r="A25" s="618"/>
      <c r="B25" s="619"/>
      <c r="C25" s="623"/>
      <c r="D25" s="203">
        <f>IF(C24="","","対象薬剤製薬企業の特定役務への関与の有無")</f>
      </c>
      <c r="E25" s="235">
        <f>IF(A19="","",IF(ISNA(VLOOKUP(A19&amp;"2",管計4,2,FALSE)),"",VLOOKUP(A19&amp;"2",管計4,2,FALSE)))</f>
      </c>
      <c r="F25" s="602"/>
      <c r="G25" s="540"/>
      <c r="H25" s="540"/>
      <c r="I25" s="540"/>
      <c r="J25" s="540"/>
      <c r="K25" s="415"/>
      <c r="L25" s="415"/>
      <c r="M25" s="170"/>
    </row>
    <row r="26" spans="1:13" ht="49.5" customHeight="1">
      <c r="A26" s="618"/>
      <c r="B26" s="619"/>
      <c r="C26" s="622">
        <f>IF(F26="","","製薬企業等の在籍者の従事(Q5)")</f>
      </c>
      <c r="D26" s="203">
        <f>IF(C26="","","製薬企業等の在籍者の従事の内容")</f>
      </c>
      <c r="E26" s="235">
        <f>IF(A19="","",IF(ISNA(VLOOKUP(A19&amp;"1",管計5,2,FALSE)),"",VLOOKUP(A19&amp;"1",管計5,2,FALSE)))</f>
      </c>
      <c r="F26" s="599">
        <f>IF(ISNA(VLOOKUP($A19,管理計画Q5,4,FALSE)),"",VLOOKUP($A19,管理計画Q5,4,FALSE))</f>
      </c>
      <c r="G26" s="600"/>
      <c r="H26" s="600"/>
      <c r="I26" s="600"/>
      <c r="J26" s="600"/>
      <c r="K26" s="614"/>
      <c r="L26" s="614"/>
      <c r="M26" s="170"/>
    </row>
    <row r="27" spans="1:13" ht="49.5" customHeight="1">
      <c r="A27" s="620"/>
      <c r="B27" s="621"/>
      <c r="C27" s="623"/>
      <c r="D27" s="203">
        <f>IF(C26="","","対象薬剤製薬企業等の在籍者の特定役務への従事の有無")</f>
      </c>
      <c r="E27" s="235">
        <f>IF(A19="","",IF(ISNA(VLOOKUP(A19&amp;"2",管計5,2,FALSE)),"",VLOOKUP(A19&amp;"2",管計5,2,FALSE)))</f>
      </c>
      <c r="F27" s="602"/>
      <c r="G27" s="540"/>
      <c r="H27" s="540"/>
      <c r="I27" s="540"/>
      <c r="J27" s="540"/>
      <c r="K27" s="415"/>
      <c r="L27" s="415"/>
      <c r="M27" s="170"/>
    </row>
    <row r="28" spans="1:13" ht="45.75" customHeight="1">
      <c r="A28" s="616">
        <f>IF(ISNA(VLOOKUP(2,'様式B'!$A$15:$F$41,6,FALSE)),"",VLOOKUP(2,'様式B'!$A$15:$F$41,6,FALSE))</f>
      </c>
      <c r="B28" s="617"/>
      <c r="C28" s="624">
        <f>IF(F28="","","研究資金等を提供(Q2)")</f>
      </c>
      <c r="D28" s="191">
        <f>IF(C28="","","研究費の受入形態")</f>
      </c>
      <c r="E28" s="236">
        <f>IF(A28="","",IF(ISNA(VLOOKUP(A28&amp;"1",管計2,2,FALSE)),"",VLOOKUP(A28&amp;"1",管計2,2,FALSE)))</f>
      </c>
      <c r="F28" s="599">
        <f>IF(ISNA(VLOOKUP(A28,管理計画Q2,4,FALSE)),"",VLOOKUP(A28,管理計画Q2,4,FALSE))</f>
      </c>
      <c r="G28" s="600"/>
      <c r="H28" s="600"/>
      <c r="I28" s="600"/>
      <c r="J28" s="600"/>
      <c r="K28" s="614"/>
      <c r="L28" s="614"/>
      <c r="M28" s="170"/>
    </row>
    <row r="29" spans="1:13" ht="45.75" customHeight="1">
      <c r="A29" s="618"/>
      <c r="B29" s="619"/>
      <c r="C29" s="625"/>
      <c r="D29" s="191">
        <f>IF(C28="","","受入方法")</f>
      </c>
      <c r="E29" s="236">
        <f>IF(A28="","",IF(ISNA(VLOOKUP(A28&amp;"2",管計2,2,FALSE)),"",VLOOKUP(A28&amp;"2",管計2,2,FALSE)))</f>
      </c>
      <c r="F29" s="601"/>
      <c r="G29" s="539"/>
      <c r="H29" s="539"/>
      <c r="I29" s="539"/>
      <c r="J29" s="539"/>
      <c r="K29" s="615"/>
      <c r="L29" s="615"/>
      <c r="M29" s="170"/>
    </row>
    <row r="30" spans="1:13" ht="45.75" customHeight="1">
      <c r="A30" s="618"/>
      <c r="B30" s="619"/>
      <c r="C30" s="625"/>
      <c r="D30" s="191">
        <f>IF(C28="","","受入金額")</f>
      </c>
      <c r="E30" s="237">
        <f>IF(A28="","",IF(ISNA(VLOOKUP(A28&amp;"3",管計2,2,FALSE)),"",VLOOKUP(A28&amp;"3",管計2,2,FALSE)))</f>
      </c>
      <c r="F30" s="601"/>
      <c r="G30" s="539"/>
      <c r="H30" s="539"/>
      <c r="I30" s="539"/>
      <c r="J30" s="539"/>
      <c r="K30" s="615"/>
      <c r="L30" s="615"/>
      <c r="M30" s="170"/>
    </row>
    <row r="31" spans="1:13" ht="45.75" customHeight="1">
      <c r="A31" s="618"/>
      <c r="B31" s="619"/>
      <c r="C31" s="626"/>
      <c r="D31" s="191">
        <f>IF(C28="","","契約締結状況")</f>
      </c>
      <c r="E31" s="236">
        <f>IF(A28="","",IF(ISNA(VLOOKUP(A28&amp;"4",管計2,2,FALSE)),"",VLOOKUP(A28&amp;"4",管計2,2,FALSE)))</f>
      </c>
      <c r="F31" s="602"/>
      <c r="G31" s="540"/>
      <c r="H31" s="540"/>
      <c r="I31" s="540"/>
      <c r="J31" s="540"/>
      <c r="K31" s="415"/>
      <c r="L31" s="415"/>
      <c r="M31" s="170"/>
    </row>
    <row r="32" spans="1:13" ht="68.25" customHeight="1">
      <c r="A32" s="618"/>
      <c r="B32" s="619"/>
      <c r="C32" s="192">
        <f>IF(F32="","","物品、施設等の提供・貸与(Q3)")</f>
      </c>
      <c r="D32" s="191">
        <f>IF(C32="","","物品、施設等の内容")</f>
      </c>
      <c r="E32" s="236">
        <f>IF(A28="","",IF(ISNA(VLOOKUP(A28,管計3,2,FALSE)),"",VLOOKUP(A28,管計3,2,FALSE)))</f>
      </c>
      <c r="F32" s="603">
        <f>IF(ISNA(VLOOKUP($A28,管理計画Q3,4,FALSE)),"",VLOOKUP($A28,管理計画Q3,4,FALSE))</f>
      </c>
      <c r="G32" s="566"/>
      <c r="H32" s="566"/>
      <c r="I32" s="566"/>
      <c r="J32" s="566"/>
      <c r="K32" s="256"/>
      <c r="L32" s="256"/>
      <c r="M32" s="170"/>
    </row>
    <row r="33" spans="1:13" ht="49.5" customHeight="1">
      <c r="A33" s="618"/>
      <c r="B33" s="619"/>
      <c r="C33" s="622">
        <f>IF(F33="","","役務提供(Q4)")</f>
      </c>
      <c r="D33" s="203">
        <f>IF(C33="","","受領する役務の内容")</f>
      </c>
      <c r="E33" s="235">
        <f>IF(A28="","",IF(ISNA(VLOOKUP(A28&amp;"1",管計4,2,FALSE)),"",VLOOKUP(A28&amp;"1",管計4,2,FALSE)))</f>
      </c>
      <c r="F33" s="599">
        <f>IF(ISNA(VLOOKUP($A28,管理計画Q4,4,FALSE)),"",VLOOKUP($A28,管理計画Q4,4,FALSE))</f>
      </c>
      <c r="G33" s="600"/>
      <c r="H33" s="600"/>
      <c r="I33" s="600"/>
      <c r="J33" s="600"/>
      <c r="K33" s="614"/>
      <c r="L33" s="614"/>
      <c r="M33" s="170"/>
    </row>
    <row r="34" spans="1:13" ht="49.5" customHeight="1">
      <c r="A34" s="618"/>
      <c r="B34" s="619"/>
      <c r="C34" s="623"/>
      <c r="D34" s="203">
        <f>IF(C33="","","対象薬剤製薬企業の特定役務への関与の有無")</f>
      </c>
      <c r="E34" s="235">
        <f>IF(A28="","",IF(ISNA(VLOOKUP(A28&amp;"2",管計4,2,FALSE)),"",VLOOKUP(A28&amp;"2",管計4,2,FALSE)))</f>
      </c>
      <c r="F34" s="602"/>
      <c r="G34" s="540"/>
      <c r="H34" s="540"/>
      <c r="I34" s="540"/>
      <c r="J34" s="540"/>
      <c r="K34" s="415"/>
      <c r="L34" s="415"/>
      <c r="M34" s="170"/>
    </row>
    <row r="35" spans="1:13" ht="49.5" customHeight="1">
      <c r="A35" s="618"/>
      <c r="B35" s="619"/>
      <c r="C35" s="622">
        <f>IF(F35="","","製薬企業等の在籍者の従事(Q5)")</f>
      </c>
      <c r="D35" s="203">
        <f>IF(C35="","","製薬企業等の在籍者の従事の内容")</f>
      </c>
      <c r="E35" s="235">
        <f>IF(A28="","",IF(ISNA(VLOOKUP(A28&amp;"1",管計5,2,FALSE)),"",VLOOKUP(A28&amp;"1",管計5,2,FALSE)))</f>
      </c>
      <c r="F35" s="599">
        <f>IF(ISNA(VLOOKUP($A28,管理計画Q5,4,FALSE)),"",VLOOKUP($A28,管理計画Q5,4,FALSE))</f>
      </c>
      <c r="G35" s="600"/>
      <c r="H35" s="600"/>
      <c r="I35" s="600"/>
      <c r="J35" s="600"/>
      <c r="K35" s="614"/>
      <c r="L35" s="614"/>
      <c r="M35" s="170"/>
    </row>
    <row r="36" spans="1:13" ht="49.5" customHeight="1">
      <c r="A36" s="620"/>
      <c r="B36" s="621"/>
      <c r="C36" s="623"/>
      <c r="D36" s="203">
        <f>IF(C35="","","対象薬剤製薬企業等の在籍者の特定役務への従事の有無")</f>
      </c>
      <c r="E36" s="235">
        <f>IF(A28="","",IF(ISNA(VLOOKUP(A28&amp;"2",管計5,2,FALSE)),"",VLOOKUP(A28&amp;"2",管計5,2,FALSE)))</f>
      </c>
      <c r="F36" s="602"/>
      <c r="G36" s="540"/>
      <c r="H36" s="540"/>
      <c r="I36" s="540"/>
      <c r="J36" s="540"/>
      <c r="K36" s="415"/>
      <c r="L36" s="415"/>
      <c r="M36" s="170"/>
    </row>
    <row r="37" spans="1:13" ht="45.75" customHeight="1">
      <c r="A37" s="616">
        <f>IF(ISNA(VLOOKUP(3,'様式B'!$A$15:$F$41,6,FALSE)),"",VLOOKUP(3,'様式B'!$A$15:$F$41,6,FALSE))</f>
      </c>
      <c r="B37" s="617"/>
      <c r="C37" s="624">
        <f>IF(F37="","","研究資金等を提供(Q2)")</f>
      </c>
      <c r="D37" s="191">
        <f>IF(C37="","","研究費の受入形態")</f>
      </c>
      <c r="E37" s="236">
        <f>IF(A37="","",IF(ISNA(VLOOKUP(A37&amp;"1",管計2,2,FALSE)),"",VLOOKUP(A37&amp;"1",管計2,2,FALSE)))</f>
      </c>
      <c r="F37" s="599">
        <f>IF(ISNA(VLOOKUP(A37,管理計画Q2,4,FALSE)),"",VLOOKUP(A37,管理計画Q2,4,FALSE))</f>
      </c>
      <c r="G37" s="600"/>
      <c r="H37" s="600"/>
      <c r="I37" s="600"/>
      <c r="J37" s="600"/>
      <c r="K37" s="614"/>
      <c r="L37" s="614"/>
      <c r="M37" s="170"/>
    </row>
    <row r="38" spans="1:13" ht="45.75" customHeight="1">
      <c r="A38" s="618"/>
      <c r="B38" s="619"/>
      <c r="C38" s="625"/>
      <c r="D38" s="191">
        <f>IF(C37="","","受入方法")</f>
      </c>
      <c r="E38" s="236">
        <f>IF(A37="","",IF(ISNA(VLOOKUP(A37&amp;"2",管計2,2,FALSE)),"",VLOOKUP(A37&amp;"2",管計2,2,FALSE)))</f>
      </c>
      <c r="F38" s="601"/>
      <c r="G38" s="539"/>
      <c r="H38" s="539"/>
      <c r="I38" s="539"/>
      <c r="J38" s="539"/>
      <c r="K38" s="615"/>
      <c r="L38" s="615"/>
      <c r="M38" s="170"/>
    </row>
    <row r="39" spans="1:13" ht="45.75" customHeight="1">
      <c r="A39" s="618"/>
      <c r="B39" s="619"/>
      <c r="C39" s="625"/>
      <c r="D39" s="191">
        <f>IF(C37="","","受入金額")</f>
      </c>
      <c r="E39" s="237">
        <f>IF(A37="","",IF(ISNA(VLOOKUP(A37&amp;"3",管計2,2,FALSE)),"",VLOOKUP(A37&amp;"3",管計2,2,FALSE)))</f>
      </c>
      <c r="F39" s="601"/>
      <c r="G39" s="539"/>
      <c r="H39" s="539"/>
      <c r="I39" s="539"/>
      <c r="J39" s="539"/>
      <c r="K39" s="615"/>
      <c r="L39" s="615"/>
      <c r="M39" s="170"/>
    </row>
    <row r="40" spans="1:13" ht="45.75" customHeight="1">
      <c r="A40" s="618"/>
      <c r="B40" s="619"/>
      <c r="C40" s="626"/>
      <c r="D40" s="191">
        <f>IF(C37="","","契約締結状況")</f>
      </c>
      <c r="E40" s="236">
        <f>IF(A37="","",IF(ISNA(VLOOKUP(A37&amp;"4",管計2,2,FALSE)),"",VLOOKUP(A37&amp;"4",管計2,2,FALSE)))</f>
      </c>
      <c r="F40" s="602"/>
      <c r="G40" s="540"/>
      <c r="H40" s="540"/>
      <c r="I40" s="540"/>
      <c r="J40" s="540"/>
      <c r="K40" s="415"/>
      <c r="L40" s="415"/>
      <c r="M40" s="170"/>
    </row>
    <row r="41" spans="1:13" ht="68.25" customHeight="1">
      <c r="A41" s="618"/>
      <c r="B41" s="619"/>
      <c r="C41" s="192">
        <f>IF(F41="","","物品、施設等の提供・貸与(Q3)")</f>
      </c>
      <c r="D41" s="191">
        <f>IF(C41="","","物品、施設等の内容")</f>
      </c>
      <c r="E41" s="236">
        <f>IF(A37="","",IF(ISNA(VLOOKUP(A37,管計3,2,FALSE)),"",VLOOKUP(A37,管計3,2,FALSE)))</f>
      </c>
      <c r="F41" s="603">
        <f>IF(ISNA(VLOOKUP($A37,管理計画Q3,4,FALSE)),"",VLOOKUP($A37,管理計画Q3,4,FALSE))</f>
      </c>
      <c r="G41" s="566"/>
      <c r="H41" s="566"/>
      <c r="I41" s="566"/>
      <c r="J41" s="566"/>
      <c r="K41" s="256"/>
      <c r="L41" s="256"/>
      <c r="M41" s="170"/>
    </row>
    <row r="42" spans="1:13" ht="49.5" customHeight="1">
      <c r="A42" s="618"/>
      <c r="B42" s="619"/>
      <c r="C42" s="622">
        <f>IF(F42="","","役務提供(Q4)")</f>
      </c>
      <c r="D42" s="203">
        <f>IF(C42="","","受領する役務の内容")</f>
      </c>
      <c r="E42" s="235">
        <f>IF(A37="","",IF(ISNA(VLOOKUP(A37&amp;"1",管計4,2,FALSE)),"",VLOOKUP(A37&amp;"1",管計4,2,FALSE)))</f>
      </c>
      <c r="F42" s="599">
        <f>IF(ISNA(VLOOKUP($A37,管理計画Q4,4,FALSE)),"",VLOOKUP($A37,管理計画Q4,4,FALSE))</f>
      </c>
      <c r="G42" s="600"/>
      <c r="H42" s="600"/>
      <c r="I42" s="600"/>
      <c r="J42" s="600"/>
      <c r="K42" s="614"/>
      <c r="L42" s="614"/>
      <c r="M42" s="170"/>
    </row>
    <row r="43" spans="1:13" ht="49.5" customHeight="1">
      <c r="A43" s="618"/>
      <c r="B43" s="619"/>
      <c r="C43" s="623"/>
      <c r="D43" s="203">
        <f>IF(C42="","","対象薬剤製薬企業の特定役務への関与の有無")</f>
      </c>
      <c r="E43" s="235">
        <f>IF(A37="","",IF(ISNA(VLOOKUP(A37&amp;"2",管計4,2,FALSE)),"",VLOOKUP(A37&amp;"2",管計4,2,FALSE)))</f>
      </c>
      <c r="F43" s="602"/>
      <c r="G43" s="540"/>
      <c r="H43" s="540"/>
      <c r="I43" s="540"/>
      <c r="J43" s="540"/>
      <c r="K43" s="415"/>
      <c r="L43" s="415"/>
      <c r="M43" s="170"/>
    </row>
    <row r="44" spans="1:13" ht="49.5" customHeight="1">
      <c r="A44" s="618"/>
      <c r="B44" s="619"/>
      <c r="C44" s="622">
        <f>IF(F44="","","製薬企業等の在籍者の従事(Q5)")</f>
      </c>
      <c r="D44" s="203">
        <f>IF(C44="","","製薬企業等の在籍者の従事の内容")</f>
      </c>
      <c r="E44" s="235">
        <f>IF(A37="","",IF(ISNA(VLOOKUP(A37&amp;"1",管計5,2,FALSE)),"",VLOOKUP(A37&amp;"1",管計5,2,FALSE)))</f>
      </c>
      <c r="F44" s="599">
        <f>IF(ISNA(VLOOKUP($A37,管理計画Q5,4,FALSE)),"",VLOOKUP($A37,管理計画Q5,4,FALSE))</f>
      </c>
      <c r="G44" s="600"/>
      <c r="H44" s="600"/>
      <c r="I44" s="600"/>
      <c r="J44" s="600"/>
      <c r="K44" s="614"/>
      <c r="L44" s="614"/>
      <c r="M44" s="170"/>
    </row>
    <row r="45" spans="1:13" ht="49.5" customHeight="1">
      <c r="A45" s="620"/>
      <c r="B45" s="621"/>
      <c r="C45" s="623"/>
      <c r="D45" s="203">
        <f>IF(C44="","","対象薬剤製薬企業等の在籍者の特定役務への従事の有無")</f>
      </c>
      <c r="E45" s="235">
        <f>IF(A37="","",IF(ISNA(VLOOKUP(A37&amp;"2",管計5,2,FALSE)),"",VLOOKUP(A37&amp;"2",管計5,2,FALSE)))</f>
      </c>
      <c r="F45" s="602"/>
      <c r="G45" s="540"/>
      <c r="H45" s="540"/>
      <c r="I45" s="540"/>
      <c r="J45" s="540"/>
      <c r="K45" s="415"/>
      <c r="L45" s="415"/>
      <c r="M45" s="170"/>
    </row>
    <row r="46" spans="1:13" ht="45.75" customHeight="1">
      <c r="A46" s="616">
        <f>IF(ISNA(VLOOKUP(4,'様式B'!$A$15:$F$41,6,FALSE)),"",VLOOKUP(4,'様式B'!$A$15:$F$41,6,FALSE))</f>
      </c>
      <c r="B46" s="617"/>
      <c r="C46" s="624">
        <f>IF(F46="","","研究資金等を提供(Q2)")</f>
      </c>
      <c r="D46" s="191">
        <f>IF(C46="","","研究費の受入形態")</f>
      </c>
      <c r="E46" s="236">
        <f>IF(A46="","",IF(ISNA(VLOOKUP(A46&amp;"1",管計2,2,FALSE)),"",VLOOKUP(A46&amp;"1",管計2,2,FALSE)))</f>
      </c>
      <c r="F46" s="599">
        <f>IF(ISNA(VLOOKUP(A46,管理計画Q2,4,FALSE)),"",VLOOKUP(A46,管理計画Q2,4,FALSE))</f>
      </c>
      <c r="G46" s="600"/>
      <c r="H46" s="600"/>
      <c r="I46" s="600"/>
      <c r="J46" s="600"/>
      <c r="K46" s="614"/>
      <c r="L46" s="614"/>
      <c r="M46" s="170"/>
    </row>
    <row r="47" spans="1:13" ht="45.75" customHeight="1">
      <c r="A47" s="618"/>
      <c r="B47" s="619"/>
      <c r="C47" s="625"/>
      <c r="D47" s="191">
        <f>IF(C46="","","受入方法")</f>
      </c>
      <c r="E47" s="236">
        <f>IF(A46="","",IF(ISNA(VLOOKUP(A46&amp;"2",管計2,2,FALSE)),"",VLOOKUP(A46&amp;"2",管計2,2,FALSE)))</f>
      </c>
      <c r="F47" s="601"/>
      <c r="G47" s="539"/>
      <c r="H47" s="539"/>
      <c r="I47" s="539"/>
      <c r="J47" s="539"/>
      <c r="K47" s="615"/>
      <c r="L47" s="615"/>
      <c r="M47" s="170"/>
    </row>
    <row r="48" spans="1:13" ht="45.75" customHeight="1">
      <c r="A48" s="618"/>
      <c r="B48" s="619"/>
      <c r="C48" s="625"/>
      <c r="D48" s="191">
        <f>IF(C46="","","受入金額")</f>
      </c>
      <c r="E48" s="237">
        <f>IF(A46="","",IF(ISNA(VLOOKUP(A46&amp;"3",管計2,2,FALSE)),"",VLOOKUP(A46&amp;"3",管計2,2,FALSE)))</f>
      </c>
      <c r="F48" s="601"/>
      <c r="G48" s="539"/>
      <c r="H48" s="539"/>
      <c r="I48" s="539"/>
      <c r="J48" s="539"/>
      <c r="K48" s="615"/>
      <c r="L48" s="615"/>
      <c r="M48" s="170"/>
    </row>
    <row r="49" spans="1:13" ht="45.75" customHeight="1">
      <c r="A49" s="618"/>
      <c r="B49" s="619"/>
      <c r="C49" s="626"/>
      <c r="D49" s="191">
        <f>IF(C46="","","契約締結状況")</f>
      </c>
      <c r="E49" s="236">
        <f>IF(A46="","",IF(ISNA(VLOOKUP(A46&amp;"4",管計2,2,FALSE)),"",VLOOKUP(A46&amp;"4",管計2,2,FALSE)))</f>
      </c>
      <c r="F49" s="602"/>
      <c r="G49" s="540"/>
      <c r="H49" s="540"/>
      <c r="I49" s="540"/>
      <c r="J49" s="540"/>
      <c r="K49" s="415"/>
      <c r="L49" s="415"/>
      <c r="M49" s="170"/>
    </row>
    <row r="50" spans="1:13" ht="68.25" customHeight="1">
      <c r="A50" s="618"/>
      <c r="B50" s="619"/>
      <c r="C50" s="192">
        <f>IF(F50="","","物品、施設等の提供・貸与(Q3)")</f>
      </c>
      <c r="D50" s="191">
        <f>IF(C50="","","物品、施設等の内容")</f>
      </c>
      <c r="E50" s="236">
        <f>IF(A46="","",IF(ISNA(VLOOKUP(A46,管計3,2,FALSE)),"",VLOOKUP(A46,管計3,2,FALSE)))</f>
      </c>
      <c r="F50" s="603">
        <f>IF(ISNA(VLOOKUP($A46,管理計画Q3,4,FALSE)),"",VLOOKUP($A46,管理計画Q3,4,FALSE))</f>
      </c>
      <c r="G50" s="566"/>
      <c r="H50" s="566"/>
      <c r="I50" s="566"/>
      <c r="J50" s="566"/>
      <c r="K50" s="256"/>
      <c r="L50" s="256"/>
      <c r="M50" s="170"/>
    </row>
    <row r="51" spans="1:13" ht="49.5" customHeight="1">
      <c r="A51" s="618"/>
      <c r="B51" s="619"/>
      <c r="C51" s="622">
        <f>IF(F51="","","役務提供(Q4)")</f>
      </c>
      <c r="D51" s="203">
        <f>IF(C51="","","受領する役務の内容")</f>
      </c>
      <c r="E51" s="235">
        <f>IF(A46="","",IF(ISNA(VLOOKUP(A46&amp;"1",管計4,2,FALSE)),"",VLOOKUP(A46&amp;"1",管計4,2,FALSE)))</f>
      </c>
      <c r="F51" s="599">
        <f>IF(ISNA(VLOOKUP($A46,管理計画Q4,4,FALSE)),"",VLOOKUP($A46,管理計画Q4,4,FALSE))</f>
      </c>
      <c r="G51" s="600"/>
      <c r="H51" s="600"/>
      <c r="I51" s="600"/>
      <c r="J51" s="600"/>
      <c r="K51" s="614"/>
      <c r="L51" s="614"/>
      <c r="M51" s="170"/>
    </row>
    <row r="52" spans="1:13" ht="49.5" customHeight="1">
      <c r="A52" s="618"/>
      <c r="B52" s="619"/>
      <c r="C52" s="623"/>
      <c r="D52" s="203">
        <f>IF(C51="","","対象薬剤製薬企業の特定役務への関与の有無")</f>
      </c>
      <c r="E52" s="235">
        <f>IF(A46="","",IF(ISNA(VLOOKUP(A46&amp;"2",管計4,2,FALSE)),"",VLOOKUP(A46&amp;"2",管計4,2,FALSE)))</f>
      </c>
      <c r="F52" s="602"/>
      <c r="G52" s="540"/>
      <c r="H52" s="540"/>
      <c r="I52" s="540"/>
      <c r="J52" s="540"/>
      <c r="K52" s="415"/>
      <c r="L52" s="415"/>
      <c r="M52" s="170"/>
    </row>
    <row r="53" spans="1:13" ht="49.5" customHeight="1">
      <c r="A53" s="618"/>
      <c r="B53" s="619"/>
      <c r="C53" s="622">
        <f>IF(F53="","","製薬企業等の在籍者の従事(Q5)")</f>
      </c>
      <c r="D53" s="203">
        <f>IF(C53="","","製薬企業等の在籍者の従事の内容")</f>
      </c>
      <c r="E53" s="235">
        <f>IF(A46="","",IF(ISNA(VLOOKUP(A46&amp;"1",管計5,2,FALSE)),"",VLOOKUP(A46&amp;"1",管計5,2,FALSE)))</f>
      </c>
      <c r="F53" s="599">
        <f>IF(ISNA(VLOOKUP($A46,管理計画Q5,4,FALSE)),"",VLOOKUP($A46,管理計画Q5,4,FALSE))</f>
      </c>
      <c r="G53" s="600"/>
      <c r="H53" s="600"/>
      <c r="I53" s="600"/>
      <c r="J53" s="600"/>
      <c r="K53" s="614"/>
      <c r="L53" s="614"/>
      <c r="M53" s="170"/>
    </row>
    <row r="54" spans="1:13" ht="49.5" customHeight="1">
      <c r="A54" s="620"/>
      <c r="B54" s="621"/>
      <c r="C54" s="623"/>
      <c r="D54" s="203">
        <f>IF(C53="","","対象薬剤製薬企業等の在籍者の特定役務への従事の有無")</f>
      </c>
      <c r="E54" s="235">
        <f>IF(A46="","",IF(ISNA(VLOOKUP(A46&amp;"2",管計5,2,FALSE)),"",VLOOKUP(A46&amp;"2",管計5,2,FALSE)))</f>
      </c>
      <c r="F54" s="602"/>
      <c r="G54" s="540"/>
      <c r="H54" s="540"/>
      <c r="I54" s="540"/>
      <c r="J54" s="540"/>
      <c r="K54" s="415"/>
      <c r="L54" s="415"/>
      <c r="M54" s="170"/>
    </row>
    <row r="55" spans="1:13" ht="45.75" customHeight="1">
      <c r="A55" s="616">
        <f>IF(ISNA(VLOOKUP(5,'様式B'!$A$15:$F$41,6,FALSE)),"",VLOOKUP(5,'様式B'!$A$15:$F$41,6,FALSE))</f>
      </c>
      <c r="B55" s="617"/>
      <c r="C55" s="624">
        <f>IF(F55="","","研究資金等を提供(Q2)")</f>
      </c>
      <c r="D55" s="191">
        <f>IF(C55="","","研究費の受入形態")</f>
      </c>
      <c r="E55" s="236">
        <f>IF(A55="","",IF(ISNA(VLOOKUP(A55&amp;"1",管計2,2,FALSE)),"",VLOOKUP(A55&amp;"1",管計2,2,FALSE)))</f>
      </c>
      <c r="F55" s="599">
        <f>IF(ISNA(VLOOKUP(A55,管理計画Q2,4,FALSE)),"",VLOOKUP(A55,管理計画Q2,4,FALSE))</f>
      </c>
      <c r="G55" s="600"/>
      <c r="H55" s="600"/>
      <c r="I55" s="600"/>
      <c r="J55" s="600"/>
      <c r="K55" s="614"/>
      <c r="L55" s="614"/>
      <c r="M55" s="170"/>
    </row>
    <row r="56" spans="1:13" ht="45.75" customHeight="1">
      <c r="A56" s="618"/>
      <c r="B56" s="619"/>
      <c r="C56" s="625"/>
      <c r="D56" s="191">
        <f>IF(C55="","","受入方法")</f>
      </c>
      <c r="E56" s="236">
        <f>IF(A55="","",IF(ISNA(VLOOKUP(A55&amp;"2",管計2,2,FALSE)),"",VLOOKUP(A55&amp;"2",管計2,2,FALSE)))</f>
      </c>
      <c r="F56" s="601"/>
      <c r="G56" s="539"/>
      <c r="H56" s="539"/>
      <c r="I56" s="539"/>
      <c r="J56" s="539"/>
      <c r="K56" s="615"/>
      <c r="L56" s="615"/>
      <c r="M56" s="170"/>
    </row>
    <row r="57" spans="1:13" ht="45.75" customHeight="1">
      <c r="A57" s="618"/>
      <c r="B57" s="619"/>
      <c r="C57" s="625"/>
      <c r="D57" s="191">
        <f>IF(C55="","","受入金額")</f>
      </c>
      <c r="E57" s="237">
        <f>IF(A55="","",IF(ISNA(VLOOKUP(A55&amp;"3",管計2,2,FALSE)),"",VLOOKUP(A55&amp;"3",管計2,2,FALSE)))</f>
      </c>
      <c r="F57" s="601"/>
      <c r="G57" s="539"/>
      <c r="H57" s="539"/>
      <c r="I57" s="539"/>
      <c r="J57" s="539"/>
      <c r="K57" s="615"/>
      <c r="L57" s="615"/>
      <c r="M57" s="170"/>
    </row>
    <row r="58" spans="1:13" ht="45.75" customHeight="1">
      <c r="A58" s="618"/>
      <c r="B58" s="619"/>
      <c r="C58" s="626"/>
      <c r="D58" s="191">
        <f>IF(C55="","","契約締結状況")</f>
      </c>
      <c r="E58" s="236">
        <f>IF(A55="","",IF(ISNA(VLOOKUP(A55&amp;"4",管計2,2,FALSE)),"",VLOOKUP(A55&amp;"4",管計2,2,FALSE)))</f>
      </c>
      <c r="F58" s="602"/>
      <c r="G58" s="540"/>
      <c r="H58" s="540"/>
      <c r="I58" s="540"/>
      <c r="J58" s="540"/>
      <c r="K58" s="415"/>
      <c r="L58" s="415"/>
      <c r="M58" s="170"/>
    </row>
    <row r="59" spans="1:13" ht="68.25" customHeight="1">
      <c r="A59" s="618"/>
      <c r="B59" s="619"/>
      <c r="C59" s="192">
        <f>IF(F59="","","物品、施設等の提供・貸与(Q3)")</f>
      </c>
      <c r="D59" s="191">
        <f>IF(C59="","","物品、施設等の内容")</f>
      </c>
      <c r="E59" s="236">
        <f>IF(A55="","",IF(ISNA(VLOOKUP(A55,管計3,2,FALSE)),"",VLOOKUP(A55,管計3,2,FALSE)))</f>
      </c>
      <c r="F59" s="603">
        <f>IF(ISNA(VLOOKUP($A55,管理計画Q3,4,FALSE)),"",VLOOKUP($A55,管理計画Q3,4,FALSE))</f>
      </c>
      <c r="G59" s="566"/>
      <c r="H59" s="566"/>
      <c r="I59" s="566"/>
      <c r="J59" s="566"/>
      <c r="K59" s="256"/>
      <c r="L59" s="256"/>
      <c r="M59" s="170"/>
    </row>
    <row r="60" spans="1:13" ht="49.5" customHeight="1">
      <c r="A60" s="618"/>
      <c r="B60" s="619"/>
      <c r="C60" s="622">
        <f>IF(F60="","","役務提供(Q4)")</f>
      </c>
      <c r="D60" s="203">
        <f>IF(C60="","","受領する役務の内容")</f>
      </c>
      <c r="E60" s="235">
        <f>IF(A55="","",IF(ISNA(VLOOKUP(A55&amp;"1",管計4,2,FALSE)),"",VLOOKUP(A55&amp;"1",管計4,2,FALSE)))</f>
      </c>
      <c r="F60" s="599">
        <f>IF(ISNA(VLOOKUP($A55,管理計画Q4,4,FALSE)),"",VLOOKUP($A55,管理計画Q4,4,FALSE))</f>
      </c>
      <c r="G60" s="600"/>
      <c r="H60" s="600"/>
      <c r="I60" s="600"/>
      <c r="J60" s="600"/>
      <c r="K60" s="614"/>
      <c r="L60" s="614"/>
      <c r="M60" s="170"/>
    </row>
    <row r="61" spans="1:13" ht="49.5" customHeight="1">
      <c r="A61" s="618"/>
      <c r="B61" s="619"/>
      <c r="C61" s="623"/>
      <c r="D61" s="203">
        <f>IF(C60="","","対象薬剤製薬企業の特定役務への関与の有無")</f>
      </c>
      <c r="E61" s="235">
        <f>IF(A55="","",IF(ISNA(VLOOKUP(A55&amp;"2",管計4,2,FALSE)),"",VLOOKUP(A55&amp;"2",管計4,2,FALSE)))</f>
      </c>
      <c r="F61" s="602"/>
      <c r="G61" s="540"/>
      <c r="H61" s="540"/>
      <c r="I61" s="540"/>
      <c r="J61" s="540"/>
      <c r="K61" s="415"/>
      <c r="L61" s="415"/>
      <c r="M61" s="170"/>
    </row>
    <row r="62" spans="1:13" ht="49.5" customHeight="1">
      <c r="A62" s="618"/>
      <c r="B62" s="619"/>
      <c r="C62" s="622">
        <f>IF(F62="","","製薬企業等の在籍者の従事(Q5)")</f>
      </c>
      <c r="D62" s="203">
        <f>IF(C62="","","製薬企業等の在籍者の従事の内容")</f>
      </c>
      <c r="E62" s="235">
        <f>IF(A55="","",IF(ISNA(VLOOKUP(A55&amp;"1",管計5,2,FALSE)),"",VLOOKUP(A55&amp;"1",管計5,2,FALSE)))</f>
      </c>
      <c r="F62" s="599">
        <f>IF(ISNA(VLOOKUP($A55,管理計画Q5,4,FALSE)),"",VLOOKUP($A55,管理計画Q5,4,FALSE))</f>
      </c>
      <c r="G62" s="600"/>
      <c r="H62" s="600"/>
      <c r="I62" s="600"/>
      <c r="J62" s="600"/>
      <c r="K62" s="614"/>
      <c r="L62" s="614"/>
      <c r="M62" s="170"/>
    </row>
    <row r="63" spans="1:13" ht="49.5" customHeight="1">
      <c r="A63" s="628"/>
      <c r="B63" s="629"/>
      <c r="C63" s="623"/>
      <c r="D63" s="203">
        <f>IF(C62="","","対象薬剤製薬企業等の在籍者の特定役務への従事の有無")</f>
      </c>
      <c r="E63" s="235">
        <f>IF(A55="","",IF(ISNA(VLOOKUP(A55&amp;"2",管計5,2,FALSE)),"",VLOOKUP(A55&amp;"2",管計5,2,FALSE)))</f>
      </c>
      <c r="F63" s="602"/>
      <c r="G63" s="540"/>
      <c r="H63" s="540"/>
      <c r="I63" s="540"/>
      <c r="J63" s="540"/>
      <c r="K63" s="415"/>
      <c r="L63" s="415"/>
      <c r="M63" s="170"/>
    </row>
    <row r="64" spans="1:13" ht="18.75">
      <c r="A64" s="185"/>
      <c r="B64" s="185"/>
      <c r="C64" s="185"/>
      <c r="D64" s="185"/>
      <c r="E64" s="170"/>
      <c r="F64" s="170"/>
      <c r="G64" s="170"/>
      <c r="H64" s="170"/>
      <c r="I64" s="170"/>
      <c r="J64" s="170"/>
      <c r="K64" s="170"/>
      <c r="L64" s="170"/>
      <c r="M64" s="170"/>
    </row>
    <row r="65" spans="1:13" ht="36" customHeight="1">
      <c r="A65" s="184" t="s">
        <v>227</v>
      </c>
      <c r="B65" s="185"/>
      <c r="C65" s="185"/>
      <c r="D65" s="185"/>
      <c r="E65" s="170"/>
      <c r="F65" s="170"/>
      <c r="G65" s="170"/>
      <c r="H65" s="170"/>
      <c r="I65" s="170"/>
      <c r="J65" s="170"/>
      <c r="K65" s="170"/>
      <c r="L65" s="170"/>
      <c r="M65" s="170"/>
    </row>
    <row r="66" spans="1:13" ht="46.5" customHeight="1">
      <c r="A66" s="656" t="s">
        <v>174</v>
      </c>
      <c r="B66" s="657"/>
      <c r="C66" s="643">
        <f>'使用不可_選択肢'!A22</f>
      </c>
      <c r="D66" s="644"/>
      <c r="E66" s="645"/>
      <c r="F66" s="645"/>
      <c r="G66" s="645"/>
      <c r="H66" s="645"/>
      <c r="I66" s="645"/>
      <c r="J66" s="645"/>
      <c r="K66" s="645"/>
      <c r="L66" s="646"/>
      <c r="M66" s="170"/>
    </row>
    <row r="67" spans="1:13" s="209" customFormat="1" ht="46.5" customHeight="1">
      <c r="A67" s="650" t="s">
        <v>137</v>
      </c>
      <c r="B67" s="651"/>
      <c r="C67" s="652"/>
      <c r="D67" s="653"/>
      <c r="E67" s="654"/>
      <c r="F67" s="655"/>
      <c r="G67" s="257"/>
      <c r="H67" s="258"/>
      <c r="I67" s="259"/>
      <c r="J67" s="259"/>
      <c r="K67" s="259"/>
      <c r="L67" s="260"/>
      <c r="M67" s="213"/>
    </row>
    <row r="68" spans="1:13" s="187" customFormat="1" ht="42.75">
      <c r="A68" s="215" t="s">
        <v>138</v>
      </c>
      <c r="B68" s="215" t="s">
        <v>4</v>
      </c>
      <c r="C68" s="214" t="s">
        <v>139</v>
      </c>
      <c r="D68" s="658" t="s">
        <v>140</v>
      </c>
      <c r="E68" s="659"/>
      <c r="F68" s="659"/>
      <c r="G68" s="659"/>
      <c r="H68" s="659"/>
      <c r="I68" s="659"/>
      <c r="J68" s="382"/>
      <c r="K68" s="215" t="s">
        <v>184</v>
      </c>
      <c r="L68" s="215" t="s">
        <v>185</v>
      </c>
      <c r="M68" s="186"/>
    </row>
    <row r="69" spans="1:13" s="11" customFormat="1" ht="43.5" customHeight="1">
      <c r="A69" s="188"/>
      <c r="B69" s="188"/>
      <c r="C69" s="188"/>
      <c r="D69" s="188"/>
      <c r="E69" s="627">
        <f>IF(D69="基準1","基準１に従い研究計画書及び説明文書に記載し、研究結果の公表時に開示する。",IF(D69="基準1と4と5","基準１に従い研究計画書及び説明文書に記載し、研究結果の公表時に開示する。基準４と５に従い研究責任医師となることの妥当性、監査の必要性及び従事する業務を適切に管理する。",IF(D69="基準1と6","基準１に従い研究計画書及び説明文書に記載し、研究結果の公表時に開示する。基準６に従い従事する業務を適切に管理する。",IF(D69="基準1と7","基準１に従い研究計画書及び説明文書に記載し、研究結果の公表時に開示する。基準７に従い従事する業務を適切に管理する。",IF(D69="助言・勧告（自由記載）","","")))))</f>
      </c>
      <c r="F69" s="381"/>
      <c r="G69" s="381"/>
      <c r="H69" s="381"/>
      <c r="I69" s="381"/>
      <c r="J69" s="382"/>
      <c r="K69" s="188"/>
      <c r="L69" s="188"/>
      <c r="M69" s="189"/>
    </row>
    <row r="70" spans="1:13" s="11" customFormat="1" ht="43.5" customHeight="1">
      <c r="A70" s="188"/>
      <c r="B70" s="188"/>
      <c r="C70" s="188"/>
      <c r="D70" s="188"/>
      <c r="E70" s="627">
        <f aca="true" t="shared" si="0" ref="E70:E76">IF(D70="基準1","基準１に従い研究計画書及び説明文書に記載し、研究結果の公表時に開示する。",IF(D70="基準1と4と5","基準１に従い研究計画書及び説明文書に記載し、研究結果の公表時に開示する。基準４と５に従い研究責任医師となることの妥当性、監査の必要性及び従事する業務を適切に管理する。",IF(D70="基準1と6","基準１に従い研究計画書及び説明文書に記載し、研究結果の公表時に開示する。基準６に従い従事する業務を適切に管理する。",IF(D70="基準1と7","基準１に従い研究計画書及び説明文書に記載し、研究結果の公表時に開示する。基準７に従い従事する業務を適切に管理する。",IF(D70="助言・勧告（自由記載）","","")))))</f>
      </c>
      <c r="F70" s="381"/>
      <c r="G70" s="381"/>
      <c r="H70" s="381"/>
      <c r="I70" s="381"/>
      <c r="J70" s="382"/>
      <c r="K70" s="188"/>
      <c r="L70" s="188"/>
      <c r="M70" s="189"/>
    </row>
    <row r="71" spans="1:13" s="11" customFormat="1" ht="43.5" customHeight="1">
      <c r="A71" s="188"/>
      <c r="B71" s="188"/>
      <c r="C71" s="188"/>
      <c r="D71" s="188"/>
      <c r="E71" s="627">
        <f t="shared" si="0"/>
      </c>
      <c r="F71" s="381"/>
      <c r="G71" s="381"/>
      <c r="H71" s="381"/>
      <c r="I71" s="381"/>
      <c r="J71" s="382"/>
      <c r="K71" s="188"/>
      <c r="L71" s="188"/>
      <c r="M71" s="189"/>
    </row>
    <row r="72" spans="1:13" s="11" customFormat="1" ht="43.5" customHeight="1">
      <c r="A72" s="188"/>
      <c r="B72" s="188"/>
      <c r="C72" s="188"/>
      <c r="D72" s="188"/>
      <c r="E72" s="627">
        <f t="shared" si="0"/>
      </c>
      <c r="F72" s="381"/>
      <c r="G72" s="381"/>
      <c r="H72" s="381"/>
      <c r="I72" s="381"/>
      <c r="J72" s="382"/>
      <c r="K72" s="188"/>
      <c r="L72" s="188"/>
      <c r="M72" s="189"/>
    </row>
    <row r="73" spans="1:13" s="11" customFormat="1" ht="43.5" customHeight="1">
      <c r="A73" s="188"/>
      <c r="B73" s="188"/>
      <c r="C73" s="188"/>
      <c r="D73" s="188"/>
      <c r="E73" s="627">
        <f t="shared" si="0"/>
      </c>
      <c r="F73" s="381"/>
      <c r="G73" s="381"/>
      <c r="H73" s="381"/>
      <c r="I73" s="381"/>
      <c r="J73" s="382"/>
      <c r="K73" s="188"/>
      <c r="L73" s="188"/>
      <c r="M73" s="189"/>
    </row>
    <row r="74" spans="1:14" s="11" customFormat="1" ht="43.5" customHeight="1">
      <c r="A74" s="188"/>
      <c r="B74" s="188"/>
      <c r="C74" s="188"/>
      <c r="D74" s="188"/>
      <c r="E74" s="627">
        <f t="shared" si="0"/>
      </c>
      <c r="F74" s="381"/>
      <c r="G74" s="381"/>
      <c r="H74" s="381"/>
      <c r="I74" s="381"/>
      <c r="J74" s="382"/>
      <c r="K74" s="188"/>
      <c r="L74" s="188"/>
      <c r="M74" s="189"/>
      <c r="N74" s="230"/>
    </row>
    <row r="75" spans="1:14" s="11" customFormat="1" ht="43.5" customHeight="1">
      <c r="A75" s="188"/>
      <c r="B75" s="188"/>
      <c r="C75" s="188"/>
      <c r="D75" s="188"/>
      <c r="E75" s="627">
        <f t="shared" si="0"/>
      </c>
      <c r="F75" s="381"/>
      <c r="G75" s="381"/>
      <c r="H75" s="381"/>
      <c r="I75" s="381"/>
      <c r="J75" s="382"/>
      <c r="K75" s="188"/>
      <c r="L75" s="188"/>
      <c r="M75" s="189"/>
      <c r="N75" s="231"/>
    </row>
    <row r="76" spans="1:14" s="11" customFormat="1" ht="43.5" customHeight="1">
      <c r="A76" s="188"/>
      <c r="B76" s="188"/>
      <c r="C76" s="188"/>
      <c r="D76" s="188"/>
      <c r="E76" s="627">
        <f t="shared" si="0"/>
      </c>
      <c r="F76" s="381"/>
      <c r="G76" s="381"/>
      <c r="H76" s="381"/>
      <c r="I76" s="381"/>
      <c r="J76" s="382"/>
      <c r="K76" s="188"/>
      <c r="L76" s="188"/>
      <c r="M76" s="189"/>
      <c r="N76" s="231"/>
    </row>
    <row r="77" spans="1:13" ht="18.75">
      <c r="A77" s="261"/>
      <c r="B77" s="261"/>
      <c r="C77" s="261"/>
      <c r="D77" s="261"/>
      <c r="E77" s="261"/>
      <c r="F77" s="261"/>
      <c r="G77" s="261"/>
      <c r="H77" s="261"/>
      <c r="I77" s="261"/>
      <c r="J77" s="261"/>
      <c r="K77" s="261"/>
      <c r="L77" s="261"/>
      <c r="M77" s="170"/>
    </row>
    <row r="78" spans="1:13" ht="46.5" customHeight="1">
      <c r="A78" s="630" t="s">
        <v>174</v>
      </c>
      <c r="B78" s="631"/>
      <c r="C78" s="660">
        <f>'使用不可_選択肢'!A23</f>
      </c>
      <c r="D78" s="661"/>
      <c r="E78" s="670"/>
      <c r="F78" s="670"/>
      <c r="G78" s="670"/>
      <c r="H78" s="670"/>
      <c r="I78" s="670"/>
      <c r="J78" s="670"/>
      <c r="K78" s="670"/>
      <c r="L78" s="671"/>
      <c r="M78" s="170"/>
    </row>
    <row r="79" spans="1:13" s="209" customFormat="1" ht="46.5" customHeight="1">
      <c r="A79" s="632" t="s">
        <v>137</v>
      </c>
      <c r="B79" s="633"/>
      <c r="C79" s="634"/>
      <c r="D79" s="635"/>
      <c r="E79" s="636"/>
      <c r="F79" s="637"/>
      <c r="G79" s="262"/>
      <c r="H79" s="263"/>
      <c r="I79" s="264"/>
      <c r="J79" s="264"/>
      <c r="K79" s="264"/>
      <c r="L79" s="265"/>
      <c r="M79" s="213"/>
    </row>
    <row r="80" spans="1:13" s="187" customFormat="1" ht="42.75">
      <c r="A80" s="215" t="s">
        <v>138</v>
      </c>
      <c r="B80" s="215" t="s">
        <v>4</v>
      </c>
      <c r="C80" s="214" t="s">
        <v>139</v>
      </c>
      <c r="D80" s="658" t="s">
        <v>140</v>
      </c>
      <c r="E80" s="659"/>
      <c r="F80" s="659"/>
      <c r="G80" s="659"/>
      <c r="H80" s="659"/>
      <c r="I80" s="659"/>
      <c r="J80" s="382"/>
      <c r="K80" s="215" t="s">
        <v>184</v>
      </c>
      <c r="L80" s="215" t="s">
        <v>185</v>
      </c>
      <c r="M80" s="186"/>
    </row>
    <row r="81" spans="1:13" s="11" customFormat="1" ht="43.5" customHeight="1">
      <c r="A81" s="188"/>
      <c r="B81" s="188"/>
      <c r="C81" s="188"/>
      <c r="D81" s="188"/>
      <c r="E81" s="627">
        <f aca="true" t="shared" si="1" ref="E81:E88">IF(D81="基準1","基準１に従い研究計画書及び説明文書に記載し、研究結果の公表時に開示する。",IF(D81="基準1と4と5","基準１に従い研究計画書及び説明文書に記載し、研究結果の公表時に開示する。基準４と５に従い研究責任医師となることの妥当性、監査の必要性及び従事する業務を適切に管理する。",IF(D81="基準1と6","基準１に従い研究計画書及び説明文書に記載し、研究結果の公表時に開示する。基準６に従い従事する業務を適切に管理する。",IF(D81="基準1と7","基準１に従い研究計画書及び説明文書に記載し、研究結果の公表時に開示する。基準７に従い従事する業務を適切に管理する。",IF(D81="助言・勧告（自由記載）","","")))))</f>
      </c>
      <c r="F81" s="381"/>
      <c r="G81" s="381"/>
      <c r="H81" s="381"/>
      <c r="I81" s="381"/>
      <c r="J81" s="382"/>
      <c r="K81" s="188"/>
      <c r="L81" s="188"/>
      <c r="M81" s="189"/>
    </row>
    <row r="82" spans="1:13" s="11" customFormat="1" ht="43.5" customHeight="1">
      <c r="A82" s="188"/>
      <c r="B82" s="188"/>
      <c r="C82" s="188"/>
      <c r="D82" s="188"/>
      <c r="E82" s="627">
        <f t="shared" si="1"/>
      </c>
      <c r="F82" s="381"/>
      <c r="G82" s="381"/>
      <c r="H82" s="381"/>
      <c r="I82" s="381"/>
      <c r="J82" s="382"/>
      <c r="K82" s="188"/>
      <c r="L82" s="188"/>
      <c r="M82" s="189"/>
    </row>
    <row r="83" spans="1:13" s="11" customFormat="1" ht="43.5" customHeight="1">
      <c r="A83" s="188"/>
      <c r="B83" s="188"/>
      <c r="C83" s="188"/>
      <c r="D83" s="188"/>
      <c r="E83" s="627">
        <f t="shared" si="1"/>
      </c>
      <c r="F83" s="381"/>
      <c r="G83" s="381"/>
      <c r="H83" s="381"/>
      <c r="I83" s="381"/>
      <c r="J83" s="382"/>
      <c r="K83" s="188"/>
      <c r="L83" s="188"/>
      <c r="M83" s="189"/>
    </row>
    <row r="84" spans="1:13" s="11" customFormat="1" ht="43.5" customHeight="1">
      <c r="A84" s="188"/>
      <c r="B84" s="188"/>
      <c r="C84" s="188"/>
      <c r="D84" s="188"/>
      <c r="E84" s="627">
        <f t="shared" si="1"/>
      </c>
      <c r="F84" s="381"/>
      <c r="G84" s="381"/>
      <c r="H84" s="381"/>
      <c r="I84" s="381"/>
      <c r="J84" s="382"/>
      <c r="K84" s="188"/>
      <c r="L84" s="188"/>
      <c r="M84" s="189"/>
    </row>
    <row r="85" spans="1:13" s="11" customFormat="1" ht="43.5" customHeight="1">
      <c r="A85" s="188"/>
      <c r="B85" s="188"/>
      <c r="C85" s="188"/>
      <c r="D85" s="188"/>
      <c r="E85" s="627">
        <f t="shared" si="1"/>
      </c>
      <c r="F85" s="381"/>
      <c r="G85" s="381"/>
      <c r="H85" s="381"/>
      <c r="I85" s="381"/>
      <c r="J85" s="382"/>
      <c r="K85" s="188"/>
      <c r="L85" s="188"/>
      <c r="M85" s="189"/>
    </row>
    <row r="86" spans="1:13" s="11" customFormat="1" ht="43.5" customHeight="1">
      <c r="A86" s="188"/>
      <c r="B86" s="188"/>
      <c r="C86" s="188"/>
      <c r="D86" s="188"/>
      <c r="E86" s="627">
        <f t="shared" si="1"/>
      </c>
      <c r="F86" s="381"/>
      <c r="G86" s="381"/>
      <c r="H86" s="381"/>
      <c r="I86" s="381"/>
      <c r="J86" s="382"/>
      <c r="K86" s="188"/>
      <c r="L86" s="188"/>
      <c r="M86" s="189"/>
    </row>
    <row r="87" spans="1:13" s="11" customFormat="1" ht="43.5" customHeight="1">
      <c r="A87" s="188"/>
      <c r="B87" s="188"/>
      <c r="C87" s="188"/>
      <c r="D87" s="188"/>
      <c r="E87" s="627">
        <f t="shared" si="1"/>
      </c>
      <c r="F87" s="381"/>
      <c r="G87" s="381"/>
      <c r="H87" s="381"/>
      <c r="I87" s="381"/>
      <c r="J87" s="382"/>
      <c r="K87" s="188"/>
      <c r="L87" s="188"/>
      <c r="M87" s="189"/>
    </row>
    <row r="88" spans="1:13" s="11" customFormat="1" ht="43.5" customHeight="1">
      <c r="A88" s="188"/>
      <c r="B88" s="188"/>
      <c r="C88" s="188"/>
      <c r="D88" s="188"/>
      <c r="E88" s="627">
        <f t="shared" si="1"/>
      </c>
      <c r="F88" s="381"/>
      <c r="G88" s="381"/>
      <c r="H88" s="381"/>
      <c r="I88" s="381"/>
      <c r="J88" s="382"/>
      <c r="K88" s="188"/>
      <c r="L88" s="188"/>
      <c r="M88" s="189"/>
    </row>
    <row r="89" spans="1:13" ht="18.75">
      <c r="A89" s="261"/>
      <c r="B89" s="261"/>
      <c r="C89" s="261"/>
      <c r="D89" s="261"/>
      <c r="E89" s="261"/>
      <c r="F89" s="261"/>
      <c r="G89" s="261"/>
      <c r="H89" s="261"/>
      <c r="I89" s="261"/>
      <c r="J89" s="261"/>
      <c r="K89" s="261"/>
      <c r="L89" s="261"/>
      <c r="M89" s="170"/>
    </row>
    <row r="90" spans="1:13" ht="46.5" customHeight="1">
      <c r="A90" s="630" t="s">
        <v>174</v>
      </c>
      <c r="B90" s="631"/>
      <c r="C90" s="660">
        <f>'使用不可_選択肢'!A24</f>
      </c>
      <c r="D90" s="661"/>
      <c r="E90" s="662"/>
      <c r="F90" s="662"/>
      <c r="G90" s="662"/>
      <c r="H90" s="662"/>
      <c r="I90" s="662"/>
      <c r="J90" s="662"/>
      <c r="K90" s="662"/>
      <c r="L90" s="663"/>
      <c r="M90" s="170"/>
    </row>
    <row r="91" spans="1:13" s="209" customFormat="1" ht="46.5" customHeight="1">
      <c r="A91" s="632" t="s">
        <v>137</v>
      </c>
      <c r="B91" s="633"/>
      <c r="C91" s="634"/>
      <c r="D91" s="635"/>
      <c r="E91" s="636"/>
      <c r="F91" s="637"/>
      <c r="G91" s="262"/>
      <c r="H91" s="263"/>
      <c r="I91" s="264"/>
      <c r="J91" s="264"/>
      <c r="K91" s="264"/>
      <c r="L91" s="265"/>
      <c r="M91" s="213"/>
    </row>
    <row r="92" spans="1:13" s="187" customFormat="1" ht="42.75">
      <c r="A92" s="215" t="s">
        <v>138</v>
      </c>
      <c r="B92" s="215" t="s">
        <v>4</v>
      </c>
      <c r="C92" s="214" t="s">
        <v>139</v>
      </c>
      <c r="D92" s="658" t="s">
        <v>140</v>
      </c>
      <c r="E92" s="659"/>
      <c r="F92" s="659"/>
      <c r="G92" s="659"/>
      <c r="H92" s="659"/>
      <c r="I92" s="659"/>
      <c r="J92" s="382"/>
      <c r="K92" s="215" t="s">
        <v>184</v>
      </c>
      <c r="L92" s="215" t="s">
        <v>185</v>
      </c>
      <c r="M92" s="186"/>
    </row>
    <row r="93" spans="1:13" s="11" customFormat="1" ht="43.5" customHeight="1">
      <c r="A93" s="188"/>
      <c r="B93" s="188"/>
      <c r="C93" s="188"/>
      <c r="D93" s="188"/>
      <c r="E93" s="627">
        <f aca="true" t="shared" si="2" ref="E93:E100">IF(D93="基準1","基準１に従い研究計画書及び説明文書に記載し、研究結果の公表時に開示する。",IF(D93="基準1と4と5","基準１に従い研究計画書及び説明文書に記載し、研究結果の公表時に開示する。基準４と５に従い研究責任医師となることの妥当性、監査の必要性及び従事する業務を適切に管理する。",IF(D93="基準1と6","基準１に従い研究計画書及び説明文書に記載し、研究結果の公表時に開示する。基準６に従い従事する業務を適切に管理する。",IF(D93="基準1と7","基準１に従い研究計画書及び説明文書に記載し、研究結果の公表時に開示する。基準７に従い従事する業務を適切に管理する。",IF(D93="助言・勧告（自由記載）","","")))))</f>
      </c>
      <c r="F93" s="381"/>
      <c r="G93" s="381"/>
      <c r="H93" s="381"/>
      <c r="I93" s="381"/>
      <c r="J93" s="382"/>
      <c r="K93" s="188"/>
      <c r="L93" s="188"/>
      <c r="M93" s="189"/>
    </row>
    <row r="94" spans="1:13" s="11" customFormat="1" ht="43.5" customHeight="1">
      <c r="A94" s="188"/>
      <c r="B94" s="188"/>
      <c r="C94" s="188"/>
      <c r="D94" s="188"/>
      <c r="E94" s="627">
        <f t="shared" si="2"/>
      </c>
      <c r="F94" s="381"/>
      <c r="G94" s="381"/>
      <c r="H94" s="381"/>
      <c r="I94" s="381"/>
      <c r="J94" s="382"/>
      <c r="K94" s="188"/>
      <c r="L94" s="188"/>
      <c r="M94" s="189"/>
    </row>
    <row r="95" spans="1:13" s="11" customFormat="1" ht="43.5" customHeight="1">
      <c r="A95" s="188"/>
      <c r="B95" s="188"/>
      <c r="C95" s="188"/>
      <c r="D95" s="188"/>
      <c r="E95" s="627">
        <f t="shared" si="2"/>
      </c>
      <c r="F95" s="381"/>
      <c r="G95" s="381"/>
      <c r="H95" s="381"/>
      <c r="I95" s="381"/>
      <c r="J95" s="382"/>
      <c r="K95" s="188"/>
      <c r="L95" s="188"/>
      <c r="M95" s="189"/>
    </row>
    <row r="96" spans="1:13" s="11" customFormat="1" ht="43.5" customHeight="1">
      <c r="A96" s="188"/>
      <c r="B96" s="188"/>
      <c r="C96" s="188"/>
      <c r="D96" s="188"/>
      <c r="E96" s="627">
        <f t="shared" si="2"/>
      </c>
      <c r="F96" s="381"/>
      <c r="G96" s="381"/>
      <c r="H96" s="381"/>
      <c r="I96" s="381"/>
      <c r="J96" s="382"/>
      <c r="K96" s="188"/>
      <c r="L96" s="188"/>
      <c r="M96" s="189"/>
    </row>
    <row r="97" spans="1:13" s="11" customFormat="1" ht="43.5" customHeight="1">
      <c r="A97" s="188"/>
      <c r="B97" s="188"/>
      <c r="C97" s="188"/>
      <c r="D97" s="188"/>
      <c r="E97" s="627">
        <f t="shared" si="2"/>
      </c>
      <c r="F97" s="381"/>
      <c r="G97" s="381"/>
      <c r="H97" s="381"/>
      <c r="I97" s="381"/>
      <c r="J97" s="382"/>
      <c r="K97" s="188"/>
      <c r="L97" s="188"/>
      <c r="M97" s="189"/>
    </row>
    <row r="98" spans="1:13" s="11" customFormat="1" ht="43.5" customHeight="1">
      <c r="A98" s="188"/>
      <c r="B98" s="188"/>
      <c r="C98" s="188"/>
      <c r="D98" s="188"/>
      <c r="E98" s="627">
        <f t="shared" si="2"/>
      </c>
      <c r="F98" s="381"/>
      <c r="G98" s="381"/>
      <c r="H98" s="381"/>
      <c r="I98" s="381"/>
      <c r="J98" s="382"/>
      <c r="K98" s="188"/>
      <c r="L98" s="188"/>
      <c r="M98" s="189"/>
    </row>
    <row r="99" spans="1:13" s="11" customFormat="1" ht="43.5" customHeight="1">
      <c r="A99" s="188"/>
      <c r="B99" s="188"/>
      <c r="C99" s="188"/>
      <c r="D99" s="188"/>
      <c r="E99" s="627">
        <f t="shared" si="2"/>
      </c>
      <c r="F99" s="381"/>
      <c r="G99" s="381"/>
      <c r="H99" s="381"/>
      <c r="I99" s="381"/>
      <c r="J99" s="382"/>
      <c r="K99" s="188"/>
      <c r="L99" s="188"/>
      <c r="M99" s="189"/>
    </row>
    <row r="100" spans="1:13" s="11" customFormat="1" ht="43.5" customHeight="1">
      <c r="A100" s="188"/>
      <c r="B100" s="188"/>
      <c r="C100" s="188"/>
      <c r="D100" s="188"/>
      <c r="E100" s="627">
        <f t="shared" si="2"/>
      </c>
      <c r="F100" s="381"/>
      <c r="G100" s="381"/>
      <c r="H100" s="381"/>
      <c r="I100" s="381"/>
      <c r="J100" s="382"/>
      <c r="K100" s="188"/>
      <c r="L100" s="188"/>
      <c r="M100" s="189"/>
    </row>
    <row r="101" spans="1:13" ht="18.75">
      <c r="A101" s="261"/>
      <c r="B101" s="261"/>
      <c r="C101" s="261"/>
      <c r="D101" s="261"/>
      <c r="E101" s="261"/>
      <c r="F101" s="261"/>
      <c r="G101" s="261"/>
      <c r="H101" s="261"/>
      <c r="I101" s="261"/>
      <c r="J101" s="261"/>
      <c r="K101" s="261"/>
      <c r="L101" s="261"/>
      <c r="M101" s="170"/>
    </row>
    <row r="102" spans="1:13" ht="46.5" customHeight="1">
      <c r="A102" s="630" t="s">
        <v>174</v>
      </c>
      <c r="B102" s="631"/>
      <c r="C102" s="660">
        <f>'使用不可_選択肢'!A25</f>
      </c>
      <c r="D102" s="661"/>
      <c r="E102" s="662"/>
      <c r="F102" s="662"/>
      <c r="G102" s="662"/>
      <c r="H102" s="662"/>
      <c r="I102" s="662"/>
      <c r="J102" s="662"/>
      <c r="K102" s="662"/>
      <c r="L102" s="663"/>
      <c r="M102" s="170"/>
    </row>
    <row r="103" spans="1:13" s="209" customFormat="1" ht="46.5" customHeight="1">
      <c r="A103" s="632" t="s">
        <v>137</v>
      </c>
      <c r="B103" s="633"/>
      <c r="C103" s="634"/>
      <c r="D103" s="635"/>
      <c r="E103" s="636"/>
      <c r="F103" s="637"/>
      <c r="G103" s="262"/>
      <c r="H103" s="263"/>
      <c r="I103" s="264"/>
      <c r="J103" s="264"/>
      <c r="K103" s="264"/>
      <c r="L103" s="265"/>
      <c r="M103" s="213"/>
    </row>
    <row r="104" spans="1:13" s="187" customFormat="1" ht="42.75">
      <c r="A104" s="215" t="s">
        <v>138</v>
      </c>
      <c r="B104" s="215" t="s">
        <v>4</v>
      </c>
      <c r="C104" s="214" t="s">
        <v>139</v>
      </c>
      <c r="D104" s="658" t="s">
        <v>140</v>
      </c>
      <c r="E104" s="659"/>
      <c r="F104" s="659"/>
      <c r="G104" s="659"/>
      <c r="H104" s="659"/>
      <c r="I104" s="659"/>
      <c r="J104" s="382"/>
      <c r="K104" s="215" t="s">
        <v>184</v>
      </c>
      <c r="L104" s="215" t="s">
        <v>185</v>
      </c>
      <c r="M104" s="186"/>
    </row>
    <row r="105" spans="1:13" s="11" customFormat="1" ht="43.5" customHeight="1">
      <c r="A105" s="188"/>
      <c r="B105" s="188"/>
      <c r="C105" s="188"/>
      <c r="D105" s="188"/>
      <c r="E105" s="627">
        <f aca="true" t="shared" si="3" ref="E105:E112">IF(D105="基準1","基準１に従い研究計画書及び説明文書に記載し、研究結果の公表時に開示する。",IF(D105="基準1と4と5","基準１に従い研究計画書及び説明文書に記載し、研究結果の公表時に開示する。基準４と５に従い研究責任医師となることの妥当性、監査の必要性及び従事する業務を適切に管理する。",IF(D105="基準1と6","基準１に従い研究計画書及び説明文書に記載し、研究結果の公表時に開示する。基準６に従い従事する業務を適切に管理する。",IF(D105="基準1と7","基準１に従い研究計画書及び説明文書に記載し、研究結果の公表時に開示する。基準７に従い従事する業務を適切に管理する。",IF(D105="助言・勧告（自由記載）","","")))))</f>
      </c>
      <c r="F105" s="381"/>
      <c r="G105" s="381"/>
      <c r="H105" s="381"/>
      <c r="I105" s="381"/>
      <c r="J105" s="382"/>
      <c r="K105" s="188"/>
      <c r="L105" s="188"/>
      <c r="M105" s="189"/>
    </row>
    <row r="106" spans="1:13" s="11" customFormat="1" ht="43.5" customHeight="1">
      <c r="A106" s="188"/>
      <c r="B106" s="188"/>
      <c r="C106" s="188"/>
      <c r="D106" s="188"/>
      <c r="E106" s="627">
        <f t="shared" si="3"/>
      </c>
      <c r="F106" s="381"/>
      <c r="G106" s="381"/>
      <c r="H106" s="381"/>
      <c r="I106" s="381"/>
      <c r="J106" s="382"/>
      <c r="K106" s="188"/>
      <c r="L106" s="188"/>
      <c r="M106" s="189"/>
    </row>
    <row r="107" spans="1:13" s="11" customFormat="1" ht="43.5" customHeight="1">
      <c r="A107" s="188"/>
      <c r="B107" s="188"/>
      <c r="C107" s="188"/>
      <c r="D107" s="188"/>
      <c r="E107" s="627">
        <f t="shared" si="3"/>
      </c>
      <c r="F107" s="381"/>
      <c r="G107" s="381"/>
      <c r="H107" s="381"/>
      <c r="I107" s="381"/>
      <c r="J107" s="382"/>
      <c r="K107" s="188"/>
      <c r="L107" s="188"/>
      <c r="M107" s="189"/>
    </row>
    <row r="108" spans="1:13" s="11" customFormat="1" ht="43.5" customHeight="1">
      <c r="A108" s="188"/>
      <c r="B108" s="188"/>
      <c r="C108" s="188"/>
      <c r="D108" s="188"/>
      <c r="E108" s="627">
        <f t="shared" si="3"/>
      </c>
      <c r="F108" s="381"/>
      <c r="G108" s="381"/>
      <c r="H108" s="381"/>
      <c r="I108" s="381"/>
      <c r="J108" s="382"/>
      <c r="K108" s="188"/>
      <c r="L108" s="188"/>
      <c r="M108" s="189"/>
    </row>
    <row r="109" spans="1:13" s="11" customFormat="1" ht="43.5" customHeight="1">
      <c r="A109" s="188"/>
      <c r="B109" s="188"/>
      <c r="C109" s="188"/>
      <c r="D109" s="188"/>
      <c r="E109" s="627">
        <f t="shared" si="3"/>
      </c>
      <c r="F109" s="381"/>
      <c r="G109" s="381"/>
      <c r="H109" s="381"/>
      <c r="I109" s="381"/>
      <c r="J109" s="382"/>
      <c r="K109" s="188"/>
      <c r="L109" s="188"/>
      <c r="M109" s="189"/>
    </row>
    <row r="110" spans="1:13" s="11" customFormat="1" ht="43.5" customHeight="1">
      <c r="A110" s="188"/>
      <c r="B110" s="188"/>
      <c r="C110" s="188"/>
      <c r="D110" s="188"/>
      <c r="E110" s="627">
        <f t="shared" si="3"/>
      </c>
      <c r="F110" s="381"/>
      <c r="G110" s="381"/>
      <c r="H110" s="381"/>
      <c r="I110" s="381"/>
      <c r="J110" s="382"/>
      <c r="K110" s="188"/>
      <c r="L110" s="188"/>
      <c r="M110" s="189"/>
    </row>
    <row r="111" spans="1:13" s="11" customFormat="1" ht="43.5" customHeight="1">
      <c r="A111" s="188"/>
      <c r="B111" s="188"/>
      <c r="C111" s="188"/>
      <c r="D111" s="188"/>
      <c r="E111" s="627">
        <f t="shared" si="3"/>
      </c>
      <c r="F111" s="381"/>
      <c r="G111" s="381"/>
      <c r="H111" s="381"/>
      <c r="I111" s="381"/>
      <c r="J111" s="382"/>
      <c r="K111" s="188"/>
      <c r="L111" s="188"/>
      <c r="M111" s="189"/>
    </row>
    <row r="112" spans="1:13" s="11" customFormat="1" ht="43.5" customHeight="1">
      <c r="A112" s="188"/>
      <c r="B112" s="188"/>
      <c r="C112" s="188"/>
      <c r="D112" s="188"/>
      <c r="E112" s="627">
        <f t="shared" si="3"/>
      </c>
      <c r="F112" s="381"/>
      <c r="G112" s="381"/>
      <c r="H112" s="381"/>
      <c r="I112" s="381"/>
      <c r="J112" s="382"/>
      <c r="K112" s="188"/>
      <c r="L112" s="188"/>
      <c r="M112" s="189"/>
    </row>
    <row r="113" spans="1:13" ht="18.75">
      <c r="A113" s="261"/>
      <c r="B113" s="261"/>
      <c r="C113" s="261"/>
      <c r="D113" s="261"/>
      <c r="E113" s="261"/>
      <c r="F113" s="261"/>
      <c r="G113" s="261"/>
      <c r="H113" s="261"/>
      <c r="I113" s="261"/>
      <c r="J113" s="261"/>
      <c r="K113" s="261"/>
      <c r="L113" s="261"/>
      <c r="M113" s="170"/>
    </row>
    <row r="114" spans="1:13" ht="46.5" customHeight="1">
      <c r="A114" s="630" t="s">
        <v>174</v>
      </c>
      <c r="B114" s="631"/>
      <c r="C114" s="660">
        <f>'使用不可_選択肢'!A26</f>
      </c>
      <c r="D114" s="661"/>
      <c r="E114" s="662"/>
      <c r="F114" s="662"/>
      <c r="G114" s="662"/>
      <c r="H114" s="662"/>
      <c r="I114" s="662"/>
      <c r="J114" s="662"/>
      <c r="K114" s="662"/>
      <c r="L114" s="663"/>
      <c r="M114" s="170"/>
    </row>
    <row r="115" spans="1:13" s="209" customFormat="1" ht="46.5" customHeight="1">
      <c r="A115" s="632" t="s">
        <v>137</v>
      </c>
      <c r="B115" s="633"/>
      <c r="C115" s="634"/>
      <c r="D115" s="635"/>
      <c r="E115" s="636"/>
      <c r="F115" s="637"/>
      <c r="G115" s="262"/>
      <c r="H115" s="263"/>
      <c r="I115" s="264"/>
      <c r="J115" s="264"/>
      <c r="K115" s="264"/>
      <c r="L115" s="265"/>
      <c r="M115" s="213"/>
    </row>
    <row r="116" spans="1:13" s="187" customFormat="1" ht="42.75">
      <c r="A116" s="215" t="s">
        <v>138</v>
      </c>
      <c r="B116" s="215" t="s">
        <v>4</v>
      </c>
      <c r="C116" s="214" t="s">
        <v>139</v>
      </c>
      <c r="D116" s="658" t="s">
        <v>140</v>
      </c>
      <c r="E116" s="659"/>
      <c r="F116" s="659"/>
      <c r="G116" s="659"/>
      <c r="H116" s="659"/>
      <c r="I116" s="659"/>
      <c r="J116" s="382"/>
      <c r="K116" s="215" t="s">
        <v>184</v>
      </c>
      <c r="L116" s="215" t="s">
        <v>185</v>
      </c>
      <c r="M116" s="186"/>
    </row>
    <row r="117" spans="1:13" s="11" customFormat="1" ht="43.5" customHeight="1">
      <c r="A117" s="188"/>
      <c r="B117" s="188"/>
      <c r="C117" s="188"/>
      <c r="D117" s="188"/>
      <c r="E117" s="627">
        <f aca="true" t="shared" si="4" ref="E117:E124">IF(D117="基準1","基準１に従い研究計画書及び説明文書に記載し、研究結果の公表時に開示する。",IF(D117="基準1と4と5","基準１に従い研究計画書及び説明文書に記載し、研究結果の公表時に開示する。基準４と５に従い研究責任医師となることの妥当性、監査の必要性及び従事する業務を適切に管理する。",IF(D117="基準1と6","基準１に従い研究計画書及び説明文書に記載し、研究結果の公表時に開示する。基準６に従い従事する業務を適切に管理する。",IF(D117="基準1と7","基準１に従い研究計画書及び説明文書に記載し、研究結果の公表時に開示する。基準７に従い従事する業務を適切に管理する。",IF(D117="助言・勧告（自由記載）","","")))))</f>
      </c>
      <c r="F117" s="381"/>
      <c r="G117" s="381"/>
      <c r="H117" s="381"/>
      <c r="I117" s="381"/>
      <c r="J117" s="382"/>
      <c r="K117" s="188"/>
      <c r="L117" s="188"/>
      <c r="M117" s="189"/>
    </row>
    <row r="118" spans="1:13" s="11" customFormat="1" ht="43.5" customHeight="1">
      <c r="A118" s="188"/>
      <c r="B118" s="188"/>
      <c r="C118" s="188"/>
      <c r="D118" s="188"/>
      <c r="E118" s="627">
        <f t="shared" si="4"/>
      </c>
      <c r="F118" s="381"/>
      <c r="G118" s="381"/>
      <c r="H118" s="381"/>
      <c r="I118" s="381"/>
      <c r="J118" s="382"/>
      <c r="K118" s="188"/>
      <c r="L118" s="188"/>
      <c r="M118" s="189"/>
    </row>
    <row r="119" spans="1:13" s="11" customFormat="1" ht="43.5" customHeight="1">
      <c r="A119" s="188"/>
      <c r="B119" s="188"/>
      <c r="C119" s="188"/>
      <c r="D119" s="188"/>
      <c r="E119" s="627">
        <f t="shared" si="4"/>
      </c>
      <c r="F119" s="381"/>
      <c r="G119" s="381"/>
      <c r="H119" s="381"/>
      <c r="I119" s="381"/>
      <c r="J119" s="382"/>
      <c r="K119" s="188"/>
      <c r="L119" s="188"/>
      <c r="M119" s="189"/>
    </row>
    <row r="120" spans="1:13" s="11" customFormat="1" ht="43.5" customHeight="1">
      <c r="A120" s="188"/>
      <c r="B120" s="188"/>
      <c r="C120" s="188"/>
      <c r="D120" s="188"/>
      <c r="E120" s="627">
        <f t="shared" si="4"/>
      </c>
      <c r="F120" s="381"/>
      <c r="G120" s="381"/>
      <c r="H120" s="381"/>
      <c r="I120" s="381"/>
      <c r="J120" s="382"/>
      <c r="K120" s="188"/>
      <c r="L120" s="188"/>
      <c r="M120" s="189"/>
    </row>
    <row r="121" spans="1:13" s="11" customFormat="1" ht="43.5" customHeight="1">
      <c r="A121" s="188"/>
      <c r="B121" s="188"/>
      <c r="C121" s="188"/>
      <c r="D121" s="188"/>
      <c r="E121" s="627">
        <f t="shared" si="4"/>
      </c>
      <c r="F121" s="381"/>
      <c r="G121" s="381"/>
      <c r="H121" s="381"/>
      <c r="I121" s="381"/>
      <c r="J121" s="382"/>
      <c r="K121" s="188"/>
      <c r="L121" s="188"/>
      <c r="M121" s="189"/>
    </row>
    <row r="122" spans="1:13" s="11" customFormat="1" ht="43.5" customHeight="1">
      <c r="A122" s="188"/>
      <c r="B122" s="188"/>
      <c r="C122" s="188"/>
      <c r="D122" s="188"/>
      <c r="E122" s="627">
        <f t="shared" si="4"/>
      </c>
      <c r="F122" s="381"/>
      <c r="G122" s="381"/>
      <c r="H122" s="381"/>
      <c r="I122" s="381"/>
      <c r="J122" s="382"/>
      <c r="K122" s="188"/>
      <c r="L122" s="188"/>
      <c r="M122" s="189"/>
    </row>
    <row r="123" spans="1:13" s="11" customFormat="1" ht="43.5" customHeight="1">
      <c r="A123" s="188"/>
      <c r="B123" s="188"/>
      <c r="C123" s="188"/>
      <c r="D123" s="188"/>
      <c r="E123" s="627">
        <f t="shared" si="4"/>
      </c>
      <c r="F123" s="381"/>
      <c r="G123" s="381"/>
      <c r="H123" s="381"/>
      <c r="I123" s="381"/>
      <c r="J123" s="382"/>
      <c r="K123" s="188"/>
      <c r="L123" s="188"/>
      <c r="M123" s="189"/>
    </row>
    <row r="124" spans="1:13" s="11" customFormat="1" ht="43.5" customHeight="1">
      <c r="A124" s="188"/>
      <c r="B124" s="188"/>
      <c r="C124" s="188"/>
      <c r="D124" s="188"/>
      <c r="E124" s="627">
        <f t="shared" si="4"/>
      </c>
      <c r="F124" s="381"/>
      <c r="G124" s="381"/>
      <c r="H124" s="381"/>
      <c r="I124" s="381"/>
      <c r="J124" s="382"/>
      <c r="K124" s="188"/>
      <c r="L124" s="188"/>
      <c r="M124" s="189"/>
    </row>
    <row r="125" spans="1:14" ht="18.75">
      <c r="A125" s="185"/>
      <c r="B125" s="185"/>
      <c r="C125" s="185"/>
      <c r="D125" s="185"/>
      <c r="E125" s="170"/>
      <c r="F125" s="170"/>
      <c r="G125" s="170"/>
      <c r="H125" s="170"/>
      <c r="I125" s="170"/>
      <c r="J125" s="170"/>
      <c r="K125" s="170"/>
      <c r="L125" s="170"/>
      <c r="M125" s="170"/>
      <c r="N125" s="170"/>
    </row>
    <row r="128" spans="3:7" ht="21">
      <c r="C128" s="232" t="s">
        <v>212</v>
      </c>
      <c r="G128" s="15"/>
    </row>
    <row r="129" spans="3:7" ht="32.25">
      <c r="C129" s="233" t="s">
        <v>195</v>
      </c>
      <c r="G129" s="15"/>
    </row>
    <row r="130" spans="3:7" ht="32.25">
      <c r="C130" s="233" t="s">
        <v>211</v>
      </c>
      <c r="G130" s="15"/>
    </row>
    <row r="131" spans="3:7" ht="32.25">
      <c r="C131" s="233" t="s">
        <v>196</v>
      </c>
      <c r="G131" s="15"/>
    </row>
    <row r="132" spans="3:7" ht="32.25">
      <c r="C132" s="233" t="s">
        <v>197</v>
      </c>
      <c r="G132" s="15"/>
    </row>
    <row r="133" spans="3:7" ht="32.25">
      <c r="C133" s="233" t="s">
        <v>198</v>
      </c>
      <c r="G133" s="15"/>
    </row>
    <row r="134" spans="3:7" ht="32.25">
      <c r="C134" s="233" t="s">
        <v>199</v>
      </c>
      <c r="G134" s="15"/>
    </row>
    <row r="135" spans="3:7" ht="32.25">
      <c r="C135" s="233" t="s">
        <v>200</v>
      </c>
      <c r="G135" s="15"/>
    </row>
    <row r="136" spans="3:7" ht="21">
      <c r="C136" s="233" t="s">
        <v>201</v>
      </c>
      <c r="G136" s="15"/>
    </row>
    <row r="137" spans="3:7" ht="21">
      <c r="C137" s="233" t="s">
        <v>202</v>
      </c>
      <c r="G137" s="15"/>
    </row>
    <row r="138" spans="3:7" ht="21">
      <c r="C138" s="233" t="s">
        <v>203</v>
      </c>
      <c r="G138" s="15"/>
    </row>
    <row r="139" ht="15.75">
      <c r="C139" s="233" t="s">
        <v>204</v>
      </c>
    </row>
    <row r="140" ht="15.75">
      <c r="C140" s="233" t="s">
        <v>205</v>
      </c>
    </row>
    <row r="141" ht="15.75">
      <c r="C141" s="233" t="s">
        <v>206</v>
      </c>
    </row>
    <row r="142" ht="15.75">
      <c r="C142" s="233" t="s">
        <v>207</v>
      </c>
    </row>
    <row r="143" ht="15.75">
      <c r="C143" s="233" t="s">
        <v>208</v>
      </c>
    </row>
    <row r="144" ht="15.75">
      <c r="C144" s="233" t="s">
        <v>209</v>
      </c>
    </row>
    <row r="145" ht="15.75">
      <c r="C145" s="233" t="s">
        <v>210</v>
      </c>
    </row>
  </sheetData>
  <sheetProtection sheet="1" formatCells="0" selectLockedCells="1"/>
  <mergeCells count="156">
    <mergeCell ref="J3:L3"/>
    <mergeCell ref="J4:L4"/>
    <mergeCell ref="J5:L5"/>
    <mergeCell ref="J6:L6"/>
    <mergeCell ref="C78:L78"/>
    <mergeCell ref="C90:L90"/>
    <mergeCell ref="E88:J88"/>
    <mergeCell ref="D68:J68"/>
    <mergeCell ref="E69:J69"/>
    <mergeCell ref="E70:J70"/>
    <mergeCell ref="C102:L102"/>
    <mergeCell ref="C114:L114"/>
    <mergeCell ref="E117:J117"/>
    <mergeCell ref="D104:J104"/>
    <mergeCell ref="E109:J109"/>
    <mergeCell ref="E110:J110"/>
    <mergeCell ref="E111:J111"/>
    <mergeCell ref="D116:J116"/>
    <mergeCell ref="A115:C115"/>
    <mergeCell ref="D115:F115"/>
    <mergeCell ref="E124:J124"/>
    <mergeCell ref="E118:J118"/>
    <mergeCell ref="E119:J119"/>
    <mergeCell ref="E120:J120"/>
    <mergeCell ref="E121:J121"/>
    <mergeCell ref="E122:J122"/>
    <mergeCell ref="E123:J123"/>
    <mergeCell ref="D92:J92"/>
    <mergeCell ref="E96:J96"/>
    <mergeCell ref="E97:J97"/>
    <mergeCell ref="E98:J98"/>
    <mergeCell ref="E99:J99"/>
    <mergeCell ref="D91:F91"/>
    <mergeCell ref="E93:J93"/>
    <mergeCell ref="E95:J95"/>
    <mergeCell ref="E71:J71"/>
    <mergeCell ref="E72:J72"/>
    <mergeCell ref="E73:J73"/>
    <mergeCell ref="E74:J74"/>
    <mergeCell ref="E112:J112"/>
    <mergeCell ref="E100:J100"/>
    <mergeCell ref="E84:J84"/>
    <mergeCell ref="E85:J85"/>
    <mergeCell ref="D80:J80"/>
    <mergeCell ref="E81:J81"/>
    <mergeCell ref="A67:C67"/>
    <mergeCell ref="D67:F67"/>
    <mergeCell ref="E87:J87"/>
    <mergeCell ref="E86:J86"/>
    <mergeCell ref="A91:C91"/>
    <mergeCell ref="A66:B66"/>
    <mergeCell ref="A78:B78"/>
    <mergeCell ref="A79:C79"/>
    <mergeCell ref="D79:F79"/>
    <mergeCell ref="E76:J76"/>
    <mergeCell ref="C66:L66"/>
    <mergeCell ref="E75:J75"/>
    <mergeCell ref="A2:M2"/>
    <mergeCell ref="L33:L34"/>
    <mergeCell ref="K35:K36"/>
    <mergeCell ref="L35:L36"/>
    <mergeCell ref="A28:B36"/>
    <mergeCell ref="C33:C34"/>
    <mergeCell ref="K37:K40"/>
    <mergeCell ref="A4:A5"/>
    <mergeCell ref="B4:E5"/>
    <mergeCell ref="L19:L22"/>
    <mergeCell ref="L24:L25"/>
    <mergeCell ref="L26:L27"/>
    <mergeCell ref="L28:L31"/>
    <mergeCell ref="A18:B18"/>
    <mergeCell ref="C18:E18"/>
    <mergeCell ref="F28:J31"/>
    <mergeCell ref="C28:C31"/>
    <mergeCell ref="C24:C25"/>
    <mergeCell ref="A114:B114"/>
    <mergeCell ref="E105:J105"/>
    <mergeCell ref="E106:J106"/>
    <mergeCell ref="E107:J107"/>
    <mergeCell ref="E108:J108"/>
    <mergeCell ref="A90:B90"/>
    <mergeCell ref="A102:B102"/>
    <mergeCell ref="A103:C103"/>
    <mergeCell ref="D103:F103"/>
    <mergeCell ref="E94:J94"/>
    <mergeCell ref="C60:C61"/>
    <mergeCell ref="F33:J34"/>
    <mergeCell ref="F35:J36"/>
    <mergeCell ref="C53:C54"/>
    <mergeCell ref="C44:C45"/>
    <mergeCell ref="C37:C40"/>
    <mergeCell ref="C42:C43"/>
    <mergeCell ref="C35:C36"/>
    <mergeCell ref="F51:J52"/>
    <mergeCell ref="F53:J54"/>
    <mergeCell ref="E82:J82"/>
    <mergeCell ref="E83:J83"/>
    <mergeCell ref="F37:J40"/>
    <mergeCell ref="A55:B63"/>
    <mergeCell ref="C55:C58"/>
    <mergeCell ref="C62:C63"/>
    <mergeCell ref="A46:B54"/>
    <mergeCell ref="C46:C49"/>
    <mergeCell ref="C51:C52"/>
    <mergeCell ref="A37:B45"/>
    <mergeCell ref="A19:B27"/>
    <mergeCell ref="C26:C27"/>
    <mergeCell ref="K19:K22"/>
    <mergeCell ref="K24:K25"/>
    <mergeCell ref="K26:K27"/>
    <mergeCell ref="F19:J22"/>
    <mergeCell ref="F23:J23"/>
    <mergeCell ref="F24:J25"/>
    <mergeCell ref="F26:J27"/>
    <mergeCell ref="C19:C22"/>
    <mergeCell ref="K42:K43"/>
    <mergeCell ref="L42:L43"/>
    <mergeCell ref="K44:K45"/>
    <mergeCell ref="L44:L45"/>
    <mergeCell ref="K46:K49"/>
    <mergeCell ref="L46:L49"/>
    <mergeCell ref="K60:K61"/>
    <mergeCell ref="L60:L61"/>
    <mergeCell ref="K62:K63"/>
    <mergeCell ref="L62:L63"/>
    <mergeCell ref="K51:K52"/>
    <mergeCell ref="L51:L52"/>
    <mergeCell ref="K53:K54"/>
    <mergeCell ref="L53:L54"/>
    <mergeCell ref="K55:K58"/>
    <mergeCell ref="L55:L58"/>
    <mergeCell ref="I8:L11"/>
    <mergeCell ref="I13:L16"/>
    <mergeCell ref="F18:J18"/>
    <mergeCell ref="K28:K31"/>
    <mergeCell ref="K33:K34"/>
    <mergeCell ref="L37:L40"/>
    <mergeCell ref="F32:J32"/>
    <mergeCell ref="E13:F13"/>
    <mergeCell ref="E14:F14"/>
    <mergeCell ref="E15:F15"/>
    <mergeCell ref="F55:J58"/>
    <mergeCell ref="F59:J59"/>
    <mergeCell ref="F60:J61"/>
    <mergeCell ref="F62:J63"/>
    <mergeCell ref="F41:J41"/>
    <mergeCell ref="F42:J43"/>
    <mergeCell ref="F44:J45"/>
    <mergeCell ref="F46:J49"/>
    <mergeCell ref="F50:J50"/>
    <mergeCell ref="E7:F7"/>
    <mergeCell ref="E8:F8"/>
    <mergeCell ref="E9:F9"/>
    <mergeCell ref="E10:F10"/>
    <mergeCell ref="E11:F11"/>
    <mergeCell ref="E12:F12"/>
  </mergeCells>
  <conditionalFormatting sqref="A8:B15 D8:E15">
    <cfRule type="expression" priority="215" dxfId="0">
      <formula>A8=""</formula>
    </cfRule>
  </conditionalFormatting>
  <conditionalFormatting sqref="B69:B76">
    <cfRule type="expression" priority="737" dxfId="16">
      <formula>B69=""</formula>
    </cfRule>
  </conditionalFormatting>
  <conditionalFormatting sqref="A69:A76 C69:C76">
    <cfRule type="expression" priority="220" dxfId="8">
      <formula>A69=""</formula>
    </cfRule>
  </conditionalFormatting>
  <conditionalFormatting sqref="B4">
    <cfRule type="expression" priority="219" dxfId="0">
      <formula>$B$4=""</formula>
    </cfRule>
  </conditionalFormatting>
  <conditionalFormatting sqref="D69:D76">
    <cfRule type="expression" priority="213" dxfId="8">
      <formula>D69=""</formula>
    </cfRule>
  </conditionalFormatting>
  <conditionalFormatting sqref="I8:K11">
    <cfRule type="expression" priority="171" dxfId="0" stopIfTrue="1">
      <formula>$I$8=""</formula>
    </cfRule>
  </conditionalFormatting>
  <conditionalFormatting sqref="K23:L24 K41:L42 K26:L26 K44:L44 K35:L35 K53:L53 K62:L62">
    <cfRule type="expression" priority="225" dxfId="0">
      <formula>様式E!#REF!=""</formula>
    </cfRule>
    <cfRule type="expression" priority="226" dxfId="0">
      <formula>$F23=""</formula>
    </cfRule>
    <cfRule type="expression" priority="227" dxfId="8">
      <formula>K23=""</formula>
    </cfRule>
  </conditionalFormatting>
  <conditionalFormatting sqref="A20:B22 A23:C23 A24:E24 D20:E23 A25:B25 D25:E25 D27:E27 A19:F19 A26:F26 F28 F35 F37 F44 F46 F53 F55 F62 F23:F24 F32:F33 F41:F42 F50:F51 F59:F60">
    <cfRule type="expression" priority="14" dxfId="0">
      <formula>$A$19=""</formula>
    </cfRule>
    <cfRule type="expression" priority="15" dxfId="0">
      <formula>A19=""</formula>
    </cfRule>
  </conditionalFormatting>
  <conditionalFormatting sqref="D67">
    <cfRule type="expression" priority="209" dxfId="8" stopIfTrue="1">
      <formula>D67=""</formula>
    </cfRule>
  </conditionalFormatting>
  <conditionalFormatting sqref="K69:L76">
    <cfRule type="expression" priority="156" dxfId="8">
      <formula>K69=""</formula>
    </cfRule>
  </conditionalFormatting>
  <conditionalFormatting sqref="E69:E76">
    <cfRule type="expression" priority="738" dxfId="0" stopIfTrue="1">
      <formula>$D69=""</formula>
    </cfRule>
    <cfRule type="expression" priority="739" dxfId="37">
      <formula>E69&lt;&gt;""</formula>
    </cfRule>
    <cfRule type="expression" priority="748" dxfId="16">
      <formula>$D69="助言・勧告（自由記載）"</formula>
    </cfRule>
  </conditionalFormatting>
  <conditionalFormatting sqref="K19:L19">
    <cfRule type="expression" priority="743" dxfId="0">
      <formula>様式E!#REF!=""</formula>
    </cfRule>
    <cfRule type="expression" priority="744" dxfId="0">
      <formula>$F19=""</formula>
    </cfRule>
    <cfRule type="expression" priority="745" dxfId="8">
      <formula>K19=""</formula>
    </cfRule>
  </conditionalFormatting>
  <conditionalFormatting sqref="K32:L33">
    <cfRule type="expression" priority="110" dxfId="0">
      <formula>様式E!#REF!=""</formula>
    </cfRule>
    <cfRule type="expression" priority="111" dxfId="0">
      <formula>$F32=""</formula>
    </cfRule>
    <cfRule type="expression" priority="112" dxfId="8">
      <formula>K32=""</formula>
    </cfRule>
  </conditionalFormatting>
  <conditionalFormatting sqref="A29:B31 A32:C32 A28:E28 A33:E33 D29:E32 A35:C35 A34:B34 D34:E34 E35:E36">
    <cfRule type="expression" priority="104" dxfId="0">
      <formula>$A$19=""</formula>
    </cfRule>
    <cfRule type="expression" priority="113" dxfId="0">
      <formula>A28=""</formula>
    </cfRule>
  </conditionalFormatting>
  <conditionalFormatting sqref="K28:L28">
    <cfRule type="expression" priority="115" dxfId="0">
      <formula>様式E!#REF!=""</formula>
    </cfRule>
    <cfRule type="expression" priority="116" dxfId="0">
      <formula>$F28=""</formula>
    </cfRule>
    <cfRule type="expression" priority="117" dxfId="8">
      <formula>K28=""</formula>
    </cfRule>
  </conditionalFormatting>
  <conditionalFormatting sqref="A38:B40 A41:C41 A37:E37 A42:E42 D38:E41 A44:C44 A43:B43 D43:E43 E44:E45">
    <cfRule type="expression" priority="91" dxfId="0">
      <formula>$A$19=""</formula>
    </cfRule>
    <cfRule type="expression" priority="103" dxfId="0">
      <formula>A37=""</formula>
    </cfRule>
  </conditionalFormatting>
  <conditionalFormatting sqref="K37:L37">
    <cfRule type="expression" priority="105" dxfId="0">
      <formula>様式E!#REF!=""</formula>
    </cfRule>
    <cfRule type="expression" priority="106" dxfId="0">
      <formula>$F37=""</formula>
    </cfRule>
    <cfRule type="expression" priority="107" dxfId="8">
      <formula>K37=""</formula>
    </cfRule>
  </conditionalFormatting>
  <conditionalFormatting sqref="K50:L51">
    <cfRule type="expression" priority="95" dxfId="0">
      <formula>様式E!#REF!=""</formula>
    </cfRule>
    <cfRule type="expression" priority="96" dxfId="0">
      <formula>$F50=""</formula>
    </cfRule>
    <cfRule type="expression" priority="97" dxfId="8">
      <formula>K50=""</formula>
    </cfRule>
  </conditionalFormatting>
  <conditionalFormatting sqref="A47:B49 A50:C50 A46:E46 A51:E51 D47:E50 A53:C53 A52:B52 D52:E52 E53:E54">
    <cfRule type="expression" priority="84" dxfId="0">
      <formula>$A$19=""</formula>
    </cfRule>
    <cfRule type="expression" priority="90" dxfId="0">
      <formula>A46=""</formula>
    </cfRule>
  </conditionalFormatting>
  <conditionalFormatting sqref="K46:L46">
    <cfRule type="expression" priority="92" dxfId="0">
      <formula>様式E!#REF!=""</formula>
    </cfRule>
    <cfRule type="expression" priority="93" dxfId="0">
      <formula>$F46=""</formula>
    </cfRule>
    <cfRule type="expression" priority="94" dxfId="8">
      <formula>K46=""</formula>
    </cfRule>
  </conditionalFormatting>
  <conditionalFormatting sqref="K59:L60">
    <cfRule type="expression" priority="80" dxfId="0">
      <formula>様式E!#REF!=""</formula>
    </cfRule>
    <cfRule type="expression" priority="81" dxfId="0">
      <formula>$F59=""</formula>
    </cfRule>
    <cfRule type="expression" priority="82" dxfId="8">
      <formula>K59=""</formula>
    </cfRule>
  </conditionalFormatting>
  <conditionalFormatting sqref="A56:B58 A59:C59 A55:E55 A60:E60 D56:E59 A62:C62 A61:B61 D61:E61 E62:E63">
    <cfRule type="expression" priority="17" dxfId="0">
      <formula>$A$19=""</formula>
    </cfRule>
    <cfRule type="expression" priority="83" dxfId="0">
      <formula>A55=""</formula>
    </cfRule>
  </conditionalFormatting>
  <conditionalFormatting sqref="K55:L55">
    <cfRule type="expression" priority="85" dxfId="0">
      <formula>様式E!#REF!=""</formula>
    </cfRule>
    <cfRule type="expression" priority="86" dxfId="0">
      <formula>$F55=""</formula>
    </cfRule>
    <cfRule type="expression" priority="87" dxfId="8">
      <formula>K55=""</formula>
    </cfRule>
  </conditionalFormatting>
  <conditionalFormatting sqref="B81:B88">
    <cfRule type="expression" priority="75" dxfId="16">
      <formula>B81=""</formula>
    </cfRule>
  </conditionalFormatting>
  <conditionalFormatting sqref="A81:A88 C81:C88">
    <cfRule type="expression" priority="74" dxfId="8">
      <formula>A81=""</formula>
    </cfRule>
  </conditionalFormatting>
  <conditionalFormatting sqref="D81:D88">
    <cfRule type="expression" priority="73" dxfId="8">
      <formula>D81=""</formula>
    </cfRule>
  </conditionalFormatting>
  <conditionalFormatting sqref="K81:L88">
    <cfRule type="expression" priority="72" dxfId="8">
      <formula>K81=""</formula>
    </cfRule>
  </conditionalFormatting>
  <conditionalFormatting sqref="E81:E88">
    <cfRule type="expression" priority="76" dxfId="0" stopIfTrue="1">
      <formula>$D81=""</formula>
    </cfRule>
    <cfRule type="expression" priority="77" dxfId="37">
      <formula>E81&lt;&gt;""</formula>
    </cfRule>
    <cfRule type="expression" priority="751" dxfId="16">
      <formula>$D81="助言・勧告（自由記載）"</formula>
    </cfRule>
  </conditionalFormatting>
  <conditionalFormatting sqref="B93:B100">
    <cfRule type="expression" priority="65" dxfId="16">
      <formula>B93=""</formula>
    </cfRule>
  </conditionalFormatting>
  <conditionalFormatting sqref="A93:A100 C93:C100">
    <cfRule type="expression" priority="64" dxfId="8">
      <formula>A93=""</formula>
    </cfRule>
  </conditionalFormatting>
  <conditionalFormatting sqref="D93:D100">
    <cfRule type="expression" priority="63" dxfId="8">
      <formula>D93=""</formula>
    </cfRule>
  </conditionalFormatting>
  <conditionalFormatting sqref="K93:L100">
    <cfRule type="expression" priority="62" dxfId="8">
      <formula>K93=""</formula>
    </cfRule>
  </conditionalFormatting>
  <conditionalFormatting sqref="E93:E100">
    <cfRule type="expression" priority="66" dxfId="0" stopIfTrue="1">
      <formula>$D93=""</formula>
    </cfRule>
    <cfRule type="expression" priority="67" dxfId="37">
      <formula>E93&lt;&gt;""</formula>
    </cfRule>
    <cfRule type="expression" priority="754" dxfId="16">
      <formula>$D93="助言・勧告（自由記載）"</formula>
    </cfRule>
  </conditionalFormatting>
  <conditionalFormatting sqref="B105:B112">
    <cfRule type="expression" priority="55" dxfId="16">
      <formula>B105=""</formula>
    </cfRule>
  </conditionalFormatting>
  <conditionalFormatting sqref="A105:A112 C105:C112">
    <cfRule type="expression" priority="54" dxfId="8">
      <formula>A105=""</formula>
    </cfRule>
  </conditionalFormatting>
  <conditionalFormatting sqref="D105:D112">
    <cfRule type="expression" priority="53" dxfId="8">
      <formula>D105=""</formula>
    </cfRule>
  </conditionalFormatting>
  <conditionalFormatting sqref="K105:L112">
    <cfRule type="expression" priority="52" dxfId="8">
      <formula>K105=""</formula>
    </cfRule>
  </conditionalFormatting>
  <conditionalFormatting sqref="E105:E112">
    <cfRule type="expression" priority="56" dxfId="0" stopIfTrue="1">
      <formula>$D105=""</formula>
    </cfRule>
    <cfRule type="expression" priority="57" dxfId="37">
      <formula>E105&lt;&gt;""</formula>
    </cfRule>
    <cfRule type="expression" priority="757" dxfId="16">
      <formula>$D105="助言・勧告（自由記載）"</formula>
    </cfRule>
  </conditionalFormatting>
  <conditionalFormatting sqref="B117:B124">
    <cfRule type="expression" priority="45" dxfId="16">
      <formula>B117=""</formula>
    </cfRule>
  </conditionalFormatting>
  <conditionalFormatting sqref="A117:A124 C117:C124">
    <cfRule type="expression" priority="44" dxfId="8">
      <formula>A117=""</formula>
    </cfRule>
  </conditionalFormatting>
  <conditionalFormatting sqref="D117:D124">
    <cfRule type="expression" priority="43" dxfId="8">
      <formula>D117=""</formula>
    </cfRule>
  </conditionalFormatting>
  <conditionalFormatting sqref="K117:L124">
    <cfRule type="expression" priority="42" dxfId="8">
      <formula>K117=""</formula>
    </cfRule>
  </conditionalFormatting>
  <conditionalFormatting sqref="E117:E124">
    <cfRule type="expression" priority="46" dxfId="0" stopIfTrue="1">
      <formula>$D117=""</formula>
    </cfRule>
    <cfRule type="expression" priority="47" dxfId="37">
      <formula>E117&lt;&gt;""</formula>
    </cfRule>
    <cfRule type="expression" priority="758" dxfId="16">
      <formula>$D117="助言・勧告（自由記載）"</formula>
    </cfRule>
  </conditionalFormatting>
  <conditionalFormatting sqref="K67:L76 A66:D66 A68:I76 A67:J67">
    <cfRule type="expression" priority="37" dxfId="0" stopIfTrue="1">
      <formula>$C$66=""</formula>
    </cfRule>
  </conditionalFormatting>
  <conditionalFormatting sqref="K69:L76 A69:I76">
    <cfRule type="expression" priority="153" dxfId="0" stopIfTrue="1">
      <formula>$D$67="申告すべき利益相反はないことを確認しました。"</formula>
    </cfRule>
  </conditionalFormatting>
  <conditionalFormatting sqref="K81:L88 A81:I88">
    <cfRule type="expression" priority="32" dxfId="0" stopIfTrue="1">
      <formula>$D$79="申告すべき利益相反はないことを確認しました。"</formula>
    </cfRule>
  </conditionalFormatting>
  <conditionalFormatting sqref="D79">
    <cfRule type="expression" priority="69" dxfId="8" stopIfTrue="1">
      <formula>D79=""</formula>
    </cfRule>
  </conditionalFormatting>
  <conditionalFormatting sqref="K81:L88 A78:D78 A80:I88 A79:L79">
    <cfRule type="expression" priority="31" dxfId="0" stopIfTrue="1">
      <formula>$C$78=""</formula>
    </cfRule>
  </conditionalFormatting>
  <conditionalFormatting sqref="K93:L100 A93:I100">
    <cfRule type="expression" priority="30" dxfId="0" stopIfTrue="1">
      <formula>$D$91="申告すべき利益相反はないことを確認しました。"</formula>
    </cfRule>
  </conditionalFormatting>
  <conditionalFormatting sqref="D91">
    <cfRule type="expression" priority="59" dxfId="8" stopIfTrue="1">
      <formula>D91=""</formula>
    </cfRule>
  </conditionalFormatting>
  <conditionalFormatting sqref="K93:L100 A90:D90 A92:I100 A91:L91">
    <cfRule type="expression" priority="29" dxfId="0" stopIfTrue="1">
      <formula>$C$90=""</formula>
    </cfRule>
  </conditionalFormatting>
  <conditionalFormatting sqref="K105:L112 A105:I112">
    <cfRule type="expression" priority="28" dxfId="0" stopIfTrue="1">
      <formula>$D$103="申告すべき利益相反はないことを確認しました。"</formula>
    </cfRule>
  </conditionalFormatting>
  <conditionalFormatting sqref="D103">
    <cfRule type="expression" priority="49" dxfId="8" stopIfTrue="1">
      <formula>D103=""</formula>
    </cfRule>
  </conditionalFormatting>
  <conditionalFormatting sqref="K103:L112 A102:D102 A104:I112 A103:J103">
    <cfRule type="expression" priority="27" dxfId="0" stopIfTrue="1">
      <formula>$C$102=""</formula>
    </cfRule>
  </conditionalFormatting>
  <conditionalFormatting sqref="K117:L124 A117:I124">
    <cfRule type="expression" priority="26" dxfId="0" stopIfTrue="1">
      <formula>$D$115="申告すべき利益相反はないことを確認しました。"</formula>
    </cfRule>
  </conditionalFormatting>
  <conditionalFormatting sqref="D115">
    <cfRule type="expression" priority="40" dxfId="8" stopIfTrue="1">
      <formula>D115=""</formula>
    </cfRule>
  </conditionalFormatting>
  <conditionalFormatting sqref="K117:L124 A114:D114 A116:I124 A115:L115">
    <cfRule type="expression" priority="25" dxfId="0" stopIfTrue="1">
      <formula>$C$114=""</formula>
    </cfRule>
  </conditionalFormatting>
  <conditionalFormatting sqref="C66:D66">
    <cfRule type="expression" priority="24" dxfId="16" stopIfTrue="1">
      <formula>$C$66=""</formula>
    </cfRule>
  </conditionalFormatting>
  <conditionalFormatting sqref="C78:D78">
    <cfRule type="expression" priority="23" dxfId="16" stopIfTrue="1">
      <formula>$C$78=""</formula>
    </cfRule>
  </conditionalFormatting>
  <conditionalFormatting sqref="C90:D90">
    <cfRule type="expression" priority="22" dxfId="16" stopIfTrue="1">
      <formula>$C$90=""</formula>
    </cfRule>
  </conditionalFormatting>
  <conditionalFormatting sqref="C102:D102">
    <cfRule type="expression" priority="21" dxfId="16" stopIfTrue="1">
      <formula>$C$102=""</formula>
    </cfRule>
  </conditionalFormatting>
  <conditionalFormatting sqref="C114:D114">
    <cfRule type="expression" priority="20" dxfId="16" stopIfTrue="1">
      <formula>$C$114=""</formula>
    </cfRule>
  </conditionalFormatting>
  <conditionalFormatting sqref="J3:J4 J6">
    <cfRule type="expression" priority="18" dxfId="16">
      <formula>J3=""</formula>
    </cfRule>
  </conditionalFormatting>
  <conditionalFormatting sqref="E22 E31 E40 E49 E58">
    <cfRule type="expression" priority="229" dxfId="12" stopIfTrue="1">
      <formula>E22="法32条に基づく必要な契約を締結する予定はない"</formula>
    </cfRule>
  </conditionalFormatting>
  <conditionalFormatting sqref="F19 F28 F37 F46 F55">
    <cfRule type="expression" priority="228" dxfId="12" stopIfTrue="1">
      <formula>F19="！違反です。基準2に従い法第32条に基づき必要な契約を締結する必要があります！"</formula>
    </cfRule>
  </conditionalFormatting>
  <conditionalFormatting sqref="E27 E36 E45 E54 E63">
    <cfRule type="expression" priority="114" dxfId="12" stopIfTrue="1">
      <formula>E27="データ管理又は統計・解析以外に関与あり"</formula>
    </cfRule>
  </conditionalFormatting>
  <conditionalFormatting sqref="F26 F35 F44 F53 F61:J62">
    <cfRule type="expression" priority="16" dxfId="12" stopIfTrue="1">
      <formula>F26="！違反です。基準8に従い対象薬剤製薬企業等の在籍者はデータ管理、統計・解析以外の特定役務には従事させることができません！"</formula>
    </cfRule>
  </conditionalFormatting>
  <conditionalFormatting sqref="K80:L80">
    <cfRule type="expression" priority="13" dxfId="0" stopIfTrue="1">
      <formula>$C$66=""</formula>
    </cfRule>
  </conditionalFormatting>
  <conditionalFormatting sqref="K92:L92">
    <cfRule type="expression" priority="12" dxfId="0" stopIfTrue="1">
      <formula>$C$66=""</formula>
    </cfRule>
  </conditionalFormatting>
  <conditionalFormatting sqref="K116:L116">
    <cfRule type="expression" priority="11" dxfId="0" stopIfTrue="1">
      <formula>$C$102=""</formula>
    </cfRule>
  </conditionalFormatting>
  <conditionalFormatting sqref="J5:K5">
    <cfRule type="expression" priority="9" dxfId="8" stopIfTrue="1">
      <formula>$J$5=""</formula>
    </cfRule>
  </conditionalFormatting>
  <conditionalFormatting sqref="D35:D36">
    <cfRule type="expression" priority="7" dxfId="0">
      <formula>$A$19=""</formula>
    </cfRule>
    <cfRule type="expression" priority="8" dxfId="0">
      <formula>D35=""</formula>
    </cfRule>
  </conditionalFormatting>
  <conditionalFormatting sqref="D44:D45">
    <cfRule type="expression" priority="5" dxfId="0">
      <formula>$A$19=""</formula>
    </cfRule>
    <cfRule type="expression" priority="6" dxfId="0">
      <formula>D44=""</formula>
    </cfRule>
  </conditionalFormatting>
  <conditionalFormatting sqref="D53:D54">
    <cfRule type="expression" priority="3" dxfId="0">
      <formula>$A$19=""</formula>
    </cfRule>
    <cfRule type="expression" priority="4" dxfId="0">
      <formula>D53=""</formula>
    </cfRule>
  </conditionalFormatting>
  <conditionalFormatting sqref="D62:D63">
    <cfRule type="expression" priority="1" dxfId="0">
      <formula>$A$19=""</formula>
    </cfRule>
    <cfRule type="expression" priority="2" dxfId="0">
      <formula>D62=""</formula>
    </cfRule>
  </conditionalFormatting>
  <dataValidations count="7">
    <dataValidation type="list" allowBlank="1" showInputMessage="1" showErrorMessage="1" sqref="D67 D115 D79 D103 D91">
      <formula1>"申告すべき利益相反はないことを確認しました。,申告すべき利益相反について、以下に記載します。"</formula1>
    </dataValidation>
    <dataValidation type="list" allowBlank="1" showInputMessage="1" showErrorMessage="1" sqref="K69:L76 K117:L124 K81:L88 K93:L100 K105:L112 K19:L19 K23:L24 K26:L26 K28:L28 K32:L33 K35:L35 K37:L37 K41:L42 K44:L44 K46:L46 K50:L51 K53:L53 K55:L55 K59:L60 K62:L62">
      <formula1>"記載,未記載"</formula1>
    </dataValidation>
    <dataValidation type="list" allowBlank="1" showInputMessage="1" showErrorMessage="1" sqref="A69:A76 A81:A88 A93:A100 A105:A112 A117:A124">
      <formula1>"研究代表医師,研究責任医師,研究分担医師,統計解析責任者,明らかな利益を有する者"</formula1>
    </dataValidation>
    <dataValidation type="list" allowBlank="1" showInputMessage="1" showErrorMessage="1" sqref="D69:D76 D81:D88 D93:D100 D105:D112 D117:D124">
      <formula1>"基準1,基準1と4と5,基準1と6,基準1と7,助言・勧告（自由記載）"</formula1>
    </dataValidation>
    <dataValidation type="list" allowBlank="1" showInputMessage="1" showErrorMessage="1" sqref="C93:C100">
      <formula1>"Q1：寄附金の総額が年間200万円超,Q2：（本人）寄付講座に所属,Q3：（本人）年間100万円以上の個人的利益関係,Q3：（家族）年間100万円以上の個人的利益関係,Q4：（本人）役員等への就任,Q4：（家族）役員等への就任,Q5：（本人）株式の保有・出資,Q5：（家族）株式の保有・出資,Q6：（本人）その他利益関係,Q6：（家族）その他利益関係"</formula1>
    </dataValidation>
    <dataValidation type="list" allowBlank="1" showInputMessage="1" showErrorMessage="1" sqref="C69:C76 C81:C88 C105:C112 C117:C124">
      <formula1>$C$129:$C$145</formula1>
    </dataValidation>
    <dataValidation type="list" allowBlank="1" showInputMessage="1" showErrorMessage="1" sqref="J5:L5">
      <formula1>"研究代表医師,研究責任医師,統計解析担当責任者,利益を得ることが明白な者"</formula1>
    </dataValidation>
  </dataValidations>
  <printOptions horizontalCentered="1"/>
  <pageMargins left="0.31496062992125984" right="0.31496062992125984" top="0.5511811023622047" bottom="0.15748031496062992" header="0.31496062992125984" footer="0.31496062992125984"/>
  <pageSetup fitToHeight="0" fitToWidth="1" horizontalDpi="600" verticalDpi="600" orientation="portrait" paperSize="8" scale="42" r:id="rId2"/>
  <rowBreaks count="1" manualBreakCount="1">
    <brk id="63" max="255" man="1"/>
  </rowBreaks>
  <drawing r:id="rId1"/>
</worksheet>
</file>

<file path=xl/worksheets/sheet8.xml><?xml version="1.0" encoding="utf-8"?>
<worksheet xmlns="http://schemas.openxmlformats.org/spreadsheetml/2006/main" xmlns:r="http://schemas.openxmlformats.org/officeDocument/2006/relationships">
  <sheetPr codeName="Sheet7">
    <tabColor rgb="FFFF0000"/>
  </sheetPr>
  <dimension ref="B3:C4"/>
  <sheetViews>
    <sheetView workbookViewId="0" topLeftCell="A1">
      <selection activeCell="E22" sqref="E22"/>
    </sheetView>
  </sheetViews>
  <sheetFormatPr defaultColWidth="9.140625" defaultRowHeight="15"/>
  <cols>
    <col min="3" max="3" width="86.28125" style="0" customWidth="1"/>
  </cols>
  <sheetData>
    <row r="3" spans="2:3" ht="12.75">
      <c r="B3" s="268" t="s">
        <v>245</v>
      </c>
      <c r="C3" s="268" t="s">
        <v>246</v>
      </c>
    </row>
    <row r="4" spans="2:3" ht="70.5" customHeight="1">
      <c r="B4" s="269" t="s">
        <v>248</v>
      </c>
      <c r="C4" s="267" t="s">
        <v>247</v>
      </c>
    </row>
  </sheetData>
  <sheetProtection/>
  <printOptions/>
  <pageMargins left="0.7" right="0.7" top="0.75" bottom="0.75" header="0.3" footer="0.3"/>
  <pageSetup horizontalDpi="600" verticalDpi="600" orientation="portrait" paperSize="9" scale="85" r:id="rId1"/>
</worksheet>
</file>

<file path=xl/worksheets/sheet9.xml><?xml version="1.0" encoding="utf-8"?>
<worksheet xmlns="http://schemas.openxmlformats.org/spreadsheetml/2006/main" xmlns:r="http://schemas.openxmlformats.org/officeDocument/2006/relationships">
  <sheetPr codeName="Sheet1">
    <pageSetUpPr fitToPage="1"/>
  </sheetPr>
  <dimension ref="A2:I40"/>
  <sheetViews>
    <sheetView zoomScalePageLayoutView="0" workbookViewId="0" topLeftCell="A1">
      <selection activeCell="B7" sqref="B7"/>
    </sheetView>
  </sheetViews>
  <sheetFormatPr defaultColWidth="9.140625" defaultRowHeight="15"/>
  <cols>
    <col min="1" max="1" width="25.7109375" style="24" customWidth="1"/>
    <col min="2" max="2" width="140.7109375" style="24" customWidth="1"/>
    <col min="3" max="5" width="8.8515625" style="24" customWidth="1"/>
    <col min="6" max="6" width="13.140625" style="24" customWidth="1"/>
    <col min="7" max="7" width="16.28125" style="24" customWidth="1"/>
    <col min="8" max="8" width="13.140625" style="24" customWidth="1"/>
    <col min="9" max="9" width="80.140625" style="25" customWidth="1"/>
    <col min="10" max="16384" width="8.8515625" style="24" customWidth="1"/>
  </cols>
  <sheetData>
    <row r="1" ht="16.5" thickBot="1"/>
    <row r="2" spans="1:9" ht="29.25" customHeight="1" thickBot="1">
      <c r="A2" s="26" t="s">
        <v>32</v>
      </c>
      <c r="F2" s="27" t="s">
        <v>33</v>
      </c>
      <c r="G2" s="27" t="s">
        <v>142</v>
      </c>
      <c r="H2" s="28" t="s">
        <v>34</v>
      </c>
      <c r="I2" s="29" t="s">
        <v>22</v>
      </c>
    </row>
    <row r="3" spans="1:9" ht="29.25" customHeight="1">
      <c r="A3" s="30" t="s">
        <v>35</v>
      </c>
      <c r="B3" s="205" t="s">
        <v>144</v>
      </c>
      <c r="D3" s="24">
        <v>12</v>
      </c>
      <c r="E3" s="27" t="s">
        <v>36</v>
      </c>
      <c r="F3" s="31">
        <f>IF('様式B'!F10="","",'様式B'!F10)</f>
      </c>
      <c r="G3" s="31">
        <f>IF('様式B'!F10="","",'様式B'!F10)</f>
      </c>
      <c r="H3" s="198">
        <f>IF('様式B'!H10="","",'様式B'!H10)</f>
      </c>
      <c r="I3" s="32">
        <f>IF('様式B'!I10="","",'様式B'!I10)</f>
      </c>
    </row>
    <row r="4" spans="1:9" ht="29.25" customHeight="1">
      <c r="A4" s="30" t="s">
        <v>37</v>
      </c>
      <c r="B4" s="205" t="s">
        <v>145</v>
      </c>
      <c r="D4" s="24">
        <v>13</v>
      </c>
      <c r="E4" s="33"/>
      <c r="F4" s="34">
        <f>IF('様式B'!F11="","",'様式B'!F11)</f>
      </c>
      <c r="G4" s="34">
        <f>IF('様式B'!F11="","",'様式B'!F11)</f>
      </c>
      <c r="H4" s="199">
        <f>IF('様式B'!H11="","",'様式B'!H11)</f>
      </c>
      <c r="I4" s="35">
        <f>IF('様式B'!I11="","",'様式B'!I11)</f>
      </c>
    </row>
    <row r="5" spans="1:9" ht="29.25" customHeight="1">
      <c r="A5" s="30" t="s">
        <v>49</v>
      </c>
      <c r="B5" s="205" t="s">
        <v>146</v>
      </c>
      <c r="D5" s="24">
        <v>14</v>
      </c>
      <c r="E5" s="33"/>
      <c r="F5" s="34">
        <f>IF('様式B'!F12="","",'様式B'!F12)</f>
      </c>
      <c r="G5" s="34">
        <f>IF('様式B'!F12="","",'様式B'!F12)</f>
      </c>
      <c r="H5" s="199">
        <f>IF('様式B'!H12="","",'様式B'!H12)</f>
      </c>
      <c r="I5" s="35">
        <f>IF('様式B'!I12="","",'様式B'!I12)</f>
      </c>
    </row>
    <row r="6" spans="1:9" ht="29.25" customHeight="1">
      <c r="A6" s="30" t="s">
        <v>156</v>
      </c>
      <c r="B6" s="205" t="s">
        <v>148</v>
      </c>
      <c r="D6" s="24">
        <v>15</v>
      </c>
      <c r="E6" s="33"/>
      <c r="F6" s="34">
        <f>IF('様式B'!F13="","",'様式B'!F13)</f>
      </c>
      <c r="G6" s="34">
        <f>IF('様式B'!F13="","",'様式B'!F13)</f>
      </c>
      <c r="H6" s="199">
        <f>IF('様式B'!H13="","",'様式B'!H13)</f>
      </c>
      <c r="I6" s="35">
        <f>IF('様式B'!I13="","",'様式B'!I13)</f>
      </c>
    </row>
    <row r="7" spans="1:9" ht="29.25" customHeight="1" thickBot="1">
      <c r="A7" s="211" t="s">
        <v>50</v>
      </c>
      <c r="B7" s="216" t="s">
        <v>225</v>
      </c>
      <c r="D7" s="24">
        <v>15</v>
      </c>
      <c r="E7" s="38"/>
      <c r="F7" s="39">
        <f>IF('様式B'!F14="","",'様式B'!F14)</f>
      </c>
      <c r="G7" s="39">
        <f>IF('様式B'!F14="","",'様式B'!F14)</f>
      </c>
      <c r="H7" s="200">
        <f>IF('様式B'!H14="","",'様式B'!H14)</f>
      </c>
      <c r="I7" s="40">
        <f>IF('様式B'!I14="","",'様式B'!I14)</f>
      </c>
    </row>
    <row r="8" spans="1:9" ht="29.25" customHeight="1">
      <c r="A8" s="30"/>
      <c r="B8" s="205"/>
      <c r="D8" s="24">
        <v>16</v>
      </c>
      <c r="E8" s="27" t="s">
        <v>39</v>
      </c>
      <c r="F8" s="31">
        <f>IF('様式B'!F15="","",'様式B'!F15)</f>
      </c>
      <c r="G8" s="31" t="str">
        <f>F8&amp;1</f>
        <v>1</v>
      </c>
      <c r="H8" s="198">
        <f>IF('様式B'!H15="","",'様式B'!H15)</f>
      </c>
      <c r="I8" s="32">
        <f>IF('様式B'!I15="","",'様式B'!I15)</f>
      </c>
    </row>
    <row r="9" spans="1:9" ht="29.25" customHeight="1">
      <c r="A9" s="36"/>
      <c r="B9" s="37"/>
      <c r="E9" s="33"/>
      <c r="F9" s="195"/>
      <c r="G9" s="195" t="str">
        <f>F8&amp;2</f>
        <v>2</v>
      </c>
      <c r="H9" s="199">
        <f>IF('様式B'!H16="","",'様式B'!H16)</f>
      </c>
      <c r="I9" s="35">
        <f>IF('様式B'!I16="","",'様式B'!I16)</f>
      </c>
    </row>
    <row r="10" spans="1:9" ht="29.25" customHeight="1">
      <c r="A10" s="26" t="s">
        <v>38</v>
      </c>
      <c r="B10" s="41"/>
      <c r="E10" s="33"/>
      <c r="F10" s="195"/>
      <c r="G10" s="195" t="str">
        <f>F8&amp;3</f>
        <v>3</v>
      </c>
      <c r="H10" s="199">
        <f>IF('様式B'!H17="","",'様式B'!H17)</f>
      </c>
      <c r="I10" s="35">
        <f>IF('様式B'!I17="","",'様式B'!I17)</f>
      </c>
    </row>
    <row r="11" spans="1:9" ht="29.25" customHeight="1">
      <c r="A11" s="42" t="s">
        <v>40</v>
      </c>
      <c r="B11" s="205" t="s">
        <v>147</v>
      </c>
      <c r="E11" s="33"/>
      <c r="F11" s="195"/>
      <c r="G11" s="195" t="str">
        <f>F8&amp;4</f>
        <v>4</v>
      </c>
      <c r="H11" s="199">
        <f>IF('様式B'!H18="","",'様式B'!H18)</f>
      </c>
      <c r="I11" s="35">
        <f>IF('様式B'!I18="","",'様式B'!I18)</f>
      </c>
    </row>
    <row r="12" spans="1:9" ht="32.25">
      <c r="A12" s="42" t="s">
        <v>169</v>
      </c>
      <c r="B12" s="206" t="s">
        <v>149</v>
      </c>
      <c r="E12" s="33"/>
      <c r="F12" s="34">
        <f>IF('様式B'!F19="","",'様式B'!F19)</f>
      </c>
      <c r="G12" s="34" t="str">
        <f>F12&amp;1</f>
        <v>1</v>
      </c>
      <c r="H12" s="199">
        <f>IF('様式B'!H19="","",'様式B'!H19)</f>
      </c>
      <c r="I12" s="35">
        <f>IF('様式B'!I19="","",'様式B'!I19)</f>
      </c>
    </row>
    <row r="13" spans="1:9" ht="29.25" customHeight="1">
      <c r="A13" s="42" t="s">
        <v>41</v>
      </c>
      <c r="B13" s="206" t="s">
        <v>150</v>
      </c>
      <c r="E13" s="33"/>
      <c r="F13" s="195"/>
      <c r="G13" s="195" t="str">
        <f>F12&amp;2</f>
        <v>2</v>
      </c>
      <c r="H13" s="199">
        <f>IF('様式B'!H20="","",'様式B'!H20)</f>
      </c>
      <c r="I13" s="35">
        <f>IF('様式B'!I20="","",'様式B'!I20)</f>
      </c>
    </row>
    <row r="14" spans="1:9" ht="29.25" customHeight="1">
      <c r="A14" s="42" t="s">
        <v>43</v>
      </c>
      <c r="B14" s="206" t="s">
        <v>151</v>
      </c>
      <c r="E14" s="33"/>
      <c r="F14" s="195"/>
      <c r="G14" s="195" t="str">
        <f>F12&amp;3</f>
        <v>3</v>
      </c>
      <c r="H14" s="199">
        <f>IF('様式B'!H21="","",'様式B'!H21)</f>
      </c>
      <c r="I14" s="35">
        <f>IF('様式B'!I21="","",'様式B'!I21)</f>
      </c>
    </row>
    <row r="15" spans="1:9" ht="27" customHeight="1">
      <c r="A15" s="43" t="s">
        <v>44</v>
      </c>
      <c r="B15" s="43" t="s">
        <v>45</v>
      </c>
      <c r="E15" s="33"/>
      <c r="F15" s="195"/>
      <c r="G15" s="195" t="str">
        <f>F12&amp;4</f>
        <v>4</v>
      </c>
      <c r="H15" s="199">
        <f>IF('様式B'!H22="","",'様式B'!H22)</f>
      </c>
      <c r="I15" s="35">
        <f>IF('様式B'!I22="","",'様式B'!I22)</f>
      </c>
    </row>
    <row r="16" spans="5:9" ht="27" customHeight="1">
      <c r="E16" s="33"/>
      <c r="F16" s="34">
        <f>IF('様式B'!F23="","",'様式B'!F23)</f>
      </c>
      <c r="G16" s="34" t="str">
        <f>F16&amp;1</f>
        <v>1</v>
      </c>
      <c r="H16" s="199">
        <f>IF('様式B'!H23="","",'様式B'!H23)</f>
      </c>
      <c r="I16" s="35">
        <f>IF('様式B'!I23="","",'様式B'!I23)</f>
      </c>
    </row>
    <row r="17" spans="5:9" ht="27" customHeight="1">
      <c r="E17" s="33"/>
      <c r="F17" s="195"/>
      <c r="G17" s="195" t="str">
        <f>F16&amp;2</f>
        <v>2</v>
      </c>
      <c r="H17" s="199">
        <f>IF('様式B'!H24="","",'様式B'!H24)</f>
      </c>
      <c r="I17" s="35">
        <f>IF('様式B'!I24="","",'様式B'!I24)</f>
      </c>
    </row>
    <row r="18" spans="2:9" ht="27" customHeight="1">
      <c r="B18" s="44"/>
      <c r="D18" s="24">
        <v>17</v>
      </c>
      <c r="E18" s="33"/>
      <c r="F18" s="195"/>
      <c r="G18" s="195" t="str">
        <f>F16&amp;3</f>
        <v>3</v>
      </c>
      <c r="H18" s="199">
        <f>IF('様式B'!H25="","",'様式B'!H25)</f>
      </c>
      <c r="I18" s="35">
        <f>IF('様式B'!I25="","",'様式B'!I25)</f>
      </c>
    </row>
    <row r="19" spans="2:9" ht="27" customHeight="1" thickBot="1">
      <c r="B19" s="44"/>
      <c r="D19" s="24">
        <v>21</v>
      </c>
      <c r="E19" s="38"/>
      <c r="F19" s="196"/>
      <c r="G19" s="196" t="str">
        <f>F16&amp;4</f>
        <v>4</v>
      </c>
      <c r="H19" s="200">
        <f>IF('様式B'!H26="","",'様式B'!H26)</f>
      </c>
      <c r="I19" s="40">
        <f>IF('様式B'!I26="","",'様式B'!I26)</f>
      </c>
    </row>
    <row r="20" spans="4:9" ht="27" customHeight="1">
      <c r="D20" s="24">
        <v>25</v>
      </c>
      <c r="E20" s="27" t="s">
        <v>42</v>
      </c>
      <c r="F20" s="31">
        <f>IF('様式B'!F27="","",'様式B'!F27)</f>
      </c>
      <c r="G20" s="31">
        <f>IF('様式B'!F27="","",'様式B'!F27)</f>
      </c>
      <c r="H20" s="198">
        <f>IF('様式B'!H27="","",'様式B'!H27)</f>
      </c>
      <c r="I20" s="32">
        <f>IF('様式B'!I27="","",'様式B'!I27)</f>
      </c>
    </row>
    <row r="21" spans="1:9" ht="27" customHeight="1">
      <c r="A21" s="24" t="s">
        <v>48</v>
      </c>
      <c r="D21" s="24">
        <v>29</v>
      </c>
      <c r="E21" s="33"/>
      <c r="F21" s="34">
        <f>IF('様式B'!F28="","",'様式B'!F28)</f>
      </c>
      <c r="G21" s="34">
        <f>IF('様式B'!F28="","",'様式B'!F28)</f>
      </c>
      <c r="H21" s="199">
        <f>IF('様式B'!H28="","",'様式B'!H28)</f>
      </c>
      <c r="I21" s="35">
        <f>IF('様式B'!I28="","",'様式B'!I28)</f>
      </c>
    </row>
    <row r="22" spans="1:9" ht="27" customHeight="1" thickBot="1">
      <c r="A22" s="45">
        <f>IF('様式B'!F10="","",'様式B'!F10)</f>
      </c>
      <c r="D22" s="24">
        <v>31</v>
      </c>
      <c r="E22" s="38"/>
      <c r="F22" s="39">
        <f>IF('様式B'!F29="","",'様式B'!F29)</f>
      </c>
      <c r="G22" s="39">
        <f>IF('様式B'!F29="","",'様式B'!F29)</f>
      </c>
      <c r="H22" s="200">
        <f>IF('様式B'!H29="","",'様式B'!H29)</f>
      </c>
      <c r="I22" s="40">
        <f>IF('様式B'!I29="","",'様式B'!I29)</f>
      </c>
    </row>
    <row r="23" spans="1:9" ht="27" customHeight="1">
      <c r="A23" s="45">
        <f>IF('様式B'!F11="","",'様式B'!F11)</f>
      </c>
      <c r="D23" s="24">
        <v>33</v>
      </c>
      <c r="E23" s="27" t="s">
        <v>46</v>
      </c>
      <c r="F23" s="31">
        <f>IF('様式B'!F30="","",'様式B'!F30)</f>
      </c>
      <c r="G23" s="31" t="str">
        <f>F23&amp;1</f>
        <v>1</v>
      </c>
      <c r="H23" s="198">
        <f>IF('様式B'!H30="","",'様式B'!H30)</f>
      </c>
      <c r="I23" s="32">
        <f>IF('様式B'!I30="","",'様式B'!I30)</f>
      </c>
    </row>
    <row r="24" spans="1:9" ht="27" customHeight="1">
      <c r="A24" s="45">
        <f>IF('様式B'!F12="","",'様式B'!F12)</f>
      </c>
      <c r="E24" s="33"/>
      <c r="F24" s="197"/>
      <c r="G24" s="197" t="str">
        <f>F23&amp;2</f>
        <v>2</v>
      </c>
      <c r="H24" s="201">
        <f>IF('様式B'!H31="","",'様式B'!H31)</f>
      </c>
      <c r="I24" s="194">
        <f>IF('様式B'!I31="","",'様式B'!I31)</f>
      </c>
    </row>
    <row r="25" spans="1:9" ht="27" customHeight="1">
      <c r="A25" s="45">
        <f>IF('様式B'!F13="","",'様式B'!F13)</f>
      </c>
      <c r="E25" s="33"/>
      <c r="F25" s="193">
        <f>IF('様式B'!F32="","",'様式B'!F32)</f>
      </c>
      <c r="G25" s="193" t="str">
        <f>F25&amp;1</f>
        <v>1</v>
      </c>
      <c r="H25" s="201">
        <f>IF('様式B'!H32="","",'様式B'!H32)</f>
      </c>
      <c r="I25" s="194">
        <f>IF('様式B'!I32="","",'様式B'!I32)</f>
      </c>
    </row>
    <row r="26" spans="1:9" ht="27" customHeight="1">
      <c r="A26" s="45">
        <f>IF('様式B'!F14="","",'様式B'!F14)</f>
      </c>
      <c r="E26" s="33"/>
      <c r="F26" s="197"/>
      <c r="G26" s="197" t="str">
        <f>F25&amp;2</f>
        <v>2</v>
      </c>
      <c r="H26" s="201">
        <f>IF('様式B'!H33="","",'様式B'!H33)</f>
      </c>
      <c r="I26" s="194">
        <f>IF('様式B'!I33="","",'様式B'!I33)</f>
      </c>
    </row>
    <row r="27" spans="1:9" ht="27" customHeight="1">
      <c r="A27" s="204"/>
      <c r="D27" s="24">
        <v>35</v>
      </c>
      <c r="E27" s="33"/>
      <c r="F27" s="34">
        <f>IF('様式B'!F34="","",'様式B'!F34)</f>
      </c>
      <c r="G27" s="34" t="str">
        <f>F27&amp;1</f>
        <v>1</v>
      </c>
      <c r="H27" s="199">
        <f>IF('様式B'!H34="","",'様式B'!H34)</f>
      </c>
      <c r="I27" s="35">
        <f>IF('様式B'!I34="","",'様式B'!I34)</f>
      </c>
    </row>
    <row r="28" spans="1:9" ht="27" customHeight="1" thickBot="1">
      <c r="A28" s="26"/>
      <c r="D28" s="24">
        <v>38</v>
      </c>
      <c r="E28" s="38"/>
      <c r="F28" s="196"/>
      <c r="G28" s="196" t="str">
        <f>F27&amp;2</f>
        <v>2</v>
      </c>
      <c r="H28" s="200">
        <f>IF('様式B'!H35="","",'様式B'!H35)</f>
      </c>
      <c r="I28" s="40">
        <f>IF('様式B'!I35="","",'様式B'!I35)</f>
      </c>
    </row>
    <row r="29" spans="1:9" ht="27" customHeight="1">
      <c r="A29" s="26"/>
      <c r="D29" s="24">
        <v>41</v>
      </c>
      <c r="E29" s="27" t="s">
        <v>47</v>
      </c>
      <c r="F29" s="31">
        <f>IF('様式B'!F36="","",'様式B'!F36)</f>
      </c>
      <c r="G29" s="31" t="str">
        <f>F29&amp;1</f>
        <v>1</v>
      </c>
      <c r="H29" s="198">
        <f>IF('様式B'!H36="","",'様式B'!H36)</f>
      </c>
      <c r="I29" s="32">
        <f>IF('様式B'!I36="","",'様式B'!I36)</f>
      </c>
    </row>
    <row r="30" spans="1:9" ht="27" customHeight="1">
      <c r="A30" s="26"/>
      <c r="E30" s="33"/>
      <c r="F30" s="197"/>
      <c r="G30" s="197" t="str">
        <f>F29&amp;2</f>
        <v>2</v>
      </c>
      <c r="H30" s="201">
        <f>IF('様式B'!H37="","",'様式B'!H37)</f>
      </c>
      <c r="I30" s="194">
        <f>IF('様式B'!I37="","",'様式B'!I37)</f>
      </c>
    </row>
    <row r="31" spans="1:9" ht="27" customHeight="1">
      <c r="A31" s="26"/>
      <c r="E31" s="33"/>
      <c r="F31" s="193">
        <f>IF('様式B'!F38="","",'様式B'!F38)</f>
      </c>
      <c r="G31" s="193" t="str">
        <f>F31&amp;1</f>
        <v>1</v>
      </c>
      <c r="H31" s="201">
        <f>IF('様式B'!H38="","",'様式B'!H38)</f>
      </c>
      <c r="I31" s="194">
        <f>IF('様式B'!I38="","",'様式B'!I38)</f>
      </c>
    </row>
    <row r="32" spans="1:9" ht="27" customHeight="1">
      <c r="A32" s="26"/>
      <c r="E32" s="33"/>
      <c r="F32" s="197"/>
      <c r="G32" s="197" t="str">
        <f>F31&amp;2</f>
        <v>2</v>
      </c>
      <c r="H32" s="201">
        <f>IF('様式B'!H39="","",'様式B'!H39)</f>
      </c>
      <c r="I32" s="194">
        <f>IF('様式B'!I39="","",'様式B'!I39)</f>
      </c>
    </row>
    <row r="33" spans="1:9" ht="27" customHeight="1">
      <c r="A33" s="26"/>
      <c r="D33" s="24">
        <v>44</v>
      </c>
      <c r="E33" s="33"/>
      <c r="F33" s="34">
        <f>IF('様式B'!F40="","",'様式B'!F40)</f>
      </c>
      <c r="G33" s="34" t="str">
        <f>F33&amp;1</f>
        <v>1</v>
      </c>
      <c r="H33" s="199">
        <f>IF('様式B'!H40="","",'様式B'!H40)</f>
      </c>
      <c r="I33" s="35">
        <f>IF('様式B'!I40="","",'様式B'!I40)</f>
      </c>
    </row>
    <row r="34" spans="1:9" ht="27" customHeight="1" thickBot="1">
      <c r="A34" s="26"/>
      <c r="D34" s="24">
        <v>47</v>
      </c>
      <c r="E34" s="38"/>
      <c r="F34" s="196"/>
      <c r="G34" s="196" t="str">
        <f>F33&amp;2</f>
        <v>2</v>
      </c>
      <c r="H34" s="200">
        <f>IF('様式B'!H41="","",'様式B'!H41)</f>
      </c>
      <c r="I34" s="40">
        <f>IF('様式B'!I41="","",'様式B'!I41)</f>
      </c>
    </row>
    <row r="35" spans="1:4" ht="27" customHeight="1">
      <c r="A35" s="26"/>
      <c r="D35" s="24">
        <v>50</v>
      </c>
    </row>
    <row r="36" ht="27" customHeight="1">
      <c r="A36" s="26"/>
    </row>
    <row r="37" ht="15.75">
      <c r="A37" s="26"/>
    </row>
    <row r="38" ht="15.75">
      <c r="A38" s="26"/>
    </row>
    <row r="39" ht="15.75">
      <c r="A39" s="26"/>
    </row>
    <row r="40" ht="15.75">
      <c r="A40" s="26"/>
    </row>
  </sheetData>
  <sheetProtection formatCells="0" selectLockedCells="1"/>
  <printOptions/>
  <pageMargins left="0.7" right="0.7" top="0.75" bottom="0.75" header="0.3" footer="0.3"/>
  <pageSetup fitToHeight="0" fitToWidth="1" horizontalDpi="600" verticalDpi="600" orientation="portrait" paperSize="9" scale="5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chizai-19</dc:creator>
  <cp:keywords/>
  <dc:description/>
  <cp:lastModifiedBy>グループ 維新</cp:lastModifiedBy>
  <cp:lastPrinted>2018-11-02T02:10:53Z</cp:lastPrinted>
  <dcterms:created xsi:type="dcterms:W3CDTF">2018-08-10T01:57:42Z</dcterms:created>
  <dcterms:modified xsi:type="dcterms:W3CDTF">2024-01-16T07:19:36Z</dcterms:modified>
  <cp:category/>
  <cp:version/>
  <cp:contentType/>
  <cp:contentStatus/>
</cp:coreProperties>
</file>